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17"/>
  <workbookPr/>
  <mc:AlternateContent xmlns:mc="http://schemas.openxmlformats.org/markup-compatibility/2006">
    <mc:Choice Requires="x15">
      <x15ac:absPath xmlns:x15ac="http://schemas.microsoft.com/office/spreadsheetml/2010/11/ac" url="https://officeprotestantsekerk.sharepoint.com/sites/HR-ArbVwBel/Gedeelde documenten/03. Thematische onderwerpen (bv. verzekeringen, leasecontract, etc)/SalBerKerk/"/>
    </mc:Choice>
  </mc:AlternateContent>
  <xr:revisionPtr revIDLastSave="73" documentId="8_{C0AB48F3-8641-45CF-8CD2-EEA3E16C6EFD}" xr6:coauthVersionLast="47" xr6:coauthVersionMax="47" xr10:uidLastSave="{03E1C306-1FB5-42DE-88D4-A76B838148CE}"/>
  <bookViews>
    <workbookView xWindow="-120" yWindow="-120" windowWidth="29040" windowHeight="15720" firstSheet="6" activeTab="1" xr2:uid="{00000000-000D-0000-FFFF-FFFF00000000}"/>
  </bookViews>
  <sheets>
    <sheet name="Introductie" sheetId="1" r:id="rId1"/>
    <sheet name="KM1" sheetId="2" r:id="rId2"/>
    <sheet name="KM2" sheetId="27" r:id="rId3"/>
    <sheet name="KM3" sheetId="28" r:id="rId4"/>
    <sheet name="KM4" sheetId="29" r:id="rId5"/>
    <sheet name="KM5" sheetId="30" r:id="rId6"/>
    <sheet name="Salaristabellen" sheetId="8" r:id="rId7"/>
    <sheet name="Facilitair" sheetId="18" state="hidden"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QEKRcRXQ8nYk63LdppGK+jDTACcisYmfPPpPHff8fVI="/>
    </ext>
  </extLst>
</workbook>
</file>

<file path=xl/calcChain.xml><?xml version="1.0" encoding="utf-8"?>
<calcChain xmlns="http://schemas.openxmlformats.org/spreadsheetml/2006/main">
  <c r="F62" i="30" l="1"/>
  <c r="D62" i="30"/>
  <c r="G57" i="30"/>
  <c r="G56" i="30"/>
  <c r="G55" i="30"/>
  <c r="G53" i="30"/>
  <c r="G52" i="30"/>
  <c r="G51" i="30"/>
  <c r="G50" i="30"/>
  <c r="G47" i="30"/>
  <c r="E47" i="30"/>
  <c r="E46" i="30"/>
  <c r="G46" i="30" s="1"/>
  <c r="F45" i="30"/>
  <c r="G45" i="30" s="1"/>
  <c r="G44" i="30"/>
  <c r="E44" i="30"/>
  <c r="E43" i="30"/>
  <c r="G43" i="30" s="1"/>
  <c r="E42" i="30"/>
  <c r="G42" i="30" s="1"/>
  <c r="F34" i="30"/>
  <c r="D34" i="30"/>
  <c r="C31" i="30"/>
  <c r="D26" i="30" a="1"/>
  <c r="D26" i="30" s="1"/>
  <c r="D24" i="30" a="1"/>
  <c r="D24" i="30" s="1"/>
  <c r="D20" i="30" a="1"/>
  <c r="D20" i="30" s="1"/>
  <c r="D19" i="30" a="1"/>
  <c r="D19" i="30" s="1"/>
  <c r="F62" i="29"/>
  <c r="D62" i="29"/>
  <c r="G57" i="29"/>
  <c r="G56" i="29"/>
  <c r="G55" i="29"/>
  <c r="G53" i="29"/>
  <c r="G52" i="29"/>
  <c r="G51" i="29"/>
  <c r="G50" i="29"/>
  <c r="E47" i="29"/>
  <c r="G47" i="29" s="1"/>
  <c r="E46" i="29"/>
  <c r="G46" i="29" s="1"/>
  <c r="F45" i="29"/>
  <c r="G45" i="29" s="1"/>
  <c r="E44" i="29"/>
  <c r="G44" i="29" s="1"/>
  <c r="E43" i="29"/>
  <c r="G43" i="29" s="1"/>
  <c r="E42" i="29"/>
  <c r="G42" i="29" s="1"/>
  <c r="F34" i="29"/>
  <c r="D34" i="29"/>
  <c r="C31" i="29"/>
  <c r="D26" i="29" a="1"/>
  <c r="D26" i="29" s="1"/>
  <c r="D24" i="29" a="1"/>
  <c r="D24" i="29" s="1"/>
  <c r="D20" i="29" a="1"/>
  <c r="D20" i="29" s="1"/>
  <c r="D19" i="29" a="1"/>
  <c r="D19" i="29" s="1"/>
  <c r="F62" i="28"/>
  <c r="D62" i="28"/>
  <c r="G57" i="28"/>
  <c r="G56" i="28"/>
  <c r="G55" i="28"/>
  <c r="G53" i="28"/>
  <c r="G52" i="28"/>
  <c r="G51" i="28"/>
  <c r="G50" i="28"/>
  <c r="E47" i="28"/>
  <c r="G47" i="28" s="1"/>
  <c r="E46" i="28"/>
  <c r="G46" i="28" s="1"/>
  <c r="F45" i="28"/>
  <c r="G45" i="28" s="1"/>
  <c r="E44" i="28"/>
  <c r="G44" i="28" s="1"/>
  <c r="E43" i="28"/>
  <c r="G43" i="28" s="1"/>
  <c r="E42" i="28"/>
  <c r="G42" i="28" s="1"/>
  <c r="F34" i="28"/>
  <c r="D34" i="28"/>
  <c r="C31" i="28"/>
  <c r="D26" i="28" a="1"/>
  <c r="D26" i="28" s="1"/>
  <c r="D24" i="28" a="1"/>
  <c r="D24" i="28" s="1"/>
  <c r="D20" i="28" a="1"/>
  <c r="D20" i="28" s="1"/>
  <c r="D19" i="28" a="1"/>
  <c r="D19" i="28" s="1"/>
  <c r="F62" i="27"/>
  <c r="D62" i="27"/>
  <c r="G57" i="27"/>
  <c r="G56" i="27"/>
  <c r="G55" i="27"/>
  <c r="G53" i="27"/>
  <c r="G52" i="27"/>
  <c r="G51" i="27"/>
  <c r="G50" i="27"/>
  <c r="E47" i="27"/>
  <c r="G47" i="27" s="1"/>
  <c r="E46" i="27"/>
  <c r="G46" i="27" s="1"/>
  <c r="F45" i="27"/>
  <c r="G45" i="27" s="1"/>
  <c r="E44" i="27"/>
  <c r="G44" i="27" s="1"/>
  <c r="E43" i="27"/>
  <c r="G43" i="27" s="1"/>
  <c r="E42" i="27"/>
  <c r="G42" i="27" s="1"/>
  <c r="F34" i="27"/>
  <c r="D34" i="27"/>
  <c r="C31" i="27"/>
  <c r="D26" i="27" a="1"/>
  <c r="D26" i="27" s="1"/>
  <c r="F35" i="27" s="1"/>
  <c r="F36" i="27" s="1"/>
  <c r="F37" i="27" s="1"/>
  <c r="F63" i="27" s="1"/>
  <c r="F64" i="27" s="1"/>
  <c r="D24" i="27" a="1"/>
  <c r="D24" i="27" s="1"/>
  <c r="D20" i="27"/>
  <c r="D20" i="27" a="1"/>
  <c r="D19" i="27" a="1"/>
  <c r="D19" i="27" s="1"/>
  <c r="D45" i="8"/>
  <c r="F45" i="8" s="1"/>
  <c r="H45" i="8" s="1"/>
  <c r="F62" i="2"/>
  <c r="D19" i="2" a="1"/>
  <c r="D19" i="2" s="1"/>
  <c r="D20" i="2" a="1"/>
  <c r="D20" i="2" s="1"/>
  <c r="D24" i="2" a="1"/>
  <c r="D24" i="2" s="1"/>
  <c r="D26" i="2" a="1"/>
  <c r="D26" i="2" s="1"/>
  <c r="D34" i="2"/>
  <c r="E44" i="2"/>
  <c r="G44" i="2" s="1"/>
  <c r="F45" i="2"/>
  <c r="G45" i="2" s="1"/>
  <c r="E43" i="2"/>
  <c r="G43" i="2" s="1"/>
  <c r="E42" i="2"/>
  <c r="E46" i="2"/>
  <c r="G46" i="2" s="1"/>
  <c r="E47" i="2"/>
  <c r="G47" i="2" s="1"/>
  <c r="F34" i="2"/>
  <c r="C31" i="2"/>
  <c r="G56" i="2"/>
  <c r="G57" i="2"/>
  <c r="G55" i="2"/>
  <c r="G51" i="2"/>
  <c r="G52" i="2"/>
  <c r="G53" i="2"/>
  <c r="G50" i="2"/>
  <c r="F35" i="30" l="1"/>
  <c r="F36" i="30" s="1"/>
  <c r="F37" i="30" s="1"/>
  <c r="F63" i="30" s="1"/>
  <c r="F64" i="30" s="1"/>
  <c r="D35" i="30"/>
  <c r="D36" i="30" s="1"/>
  <c r="D37" i="30" s="1"/>
  <c r="D63" i="30" s="1"/>
  <c r="D64" i="30" s="1"/>
  <c r="G76" i="30"/>
  <c r="D35" i="29"/>
  <c r="D36" i="29" s="1"/>
  <c r="D37" i="29" s="1"/>
  <c r="D63" i="29" s="1"/>
  <c r="D64" i="29" s="1"/>
  <c r="F35" i="29"/>
  <c r="F36" i="29" s="1"/>
  <c r="F37" i="29" s="1"/>
  <c r="F63" i="29" s="1"/>
  <c r="F64" i="29" s="1"/>
  <c r="G76" i="29"/>
  <c r="F35" i="28"/>
  <c r="F36" i="28" s="1"/>
  <c r="F37" i="28" s="1"/>
  <c r="F63" i="28" s="1"/>
  <c r="F64" i="28" s="1"/>
  <c r="G76" i="28"/>
  <c r="D35" i="28"/>
  <c r="D36" i="28" s="1"/>
  <c r="D37" i="28" s="1"/>
  <c r="D63" i="28" s="1"/>
  <c r="D64" i="28" s="1"/>
  <c r="D35" i="27"/>
  <c r="D36" i="27" s="1"/>
  <c r="D37" i="27" s="1"/>
  <c r="D63" i="27" s="1"/>
  <c r="D64" i="27" s="1"/>
  <c r="F66" i="27"/>
  <c r="F67" i="27"/>
  <c r="G76" i="27"/>
  <c r="F35" i="2"/>
  <c r="G42" i="2"/>
  <c r="G76" i="2" s="1"/>
  <c r="D35" i="2"/>
  <c r="D36" i="2" s="1"/>
  <c r="D37" i="2" s="1"/>
  <c r="D66" i="30" l="1"/>
  <c r="D67" i="30"/>
  <c r="F67" i="30"/>
  <c r="F66" i="30"/>
  <c r="G71" i="30" s="1"/>
  <c r="F67" i="29"/>
  <c r="F66" i="29"/>
  <c r="G71" i="29" s="1"/>
  <c r="D66" i="29"/>
  <c r="D67" i="29"/>
  <c r="D67" i="28"/>
  <c r="D66" i="28"/>
  <c r="G70" i="28" s="1"/>
  <c r="G72" i="28" s="1"/>
  <c r="F67" i="28"/>
  <c r="F66" i="28"/>
  <c r="G71" i="27"/>
  <c r="D67" i="27"/>
  <c r="D66" i="27"/>
  <c r="G70" i="27" s="1"/>
  <c r="G72" i="27" s="1"/>
  <c r="D63" i="2"/>
  <c r="F36" i="2"/>
  <c r="F37" i="2" s="1"/>
  <c r="F63" i="2" s="1"/>
  <c r="F64" i="2" s="1"/>
  <c r="F67" i="2" s="1"/>
  <c r="G70" i="30" l="1"/>
  <c r="G72" i="30" s="1"/>
  <c r="G70" i="29"/>
  <c r="G72" i="29" s="1"/>
  <c r="G75" i="28"/>
  <c r="G74" i="28"/>
  <c r="G71" i="28"/>
  <c r="G75" i="27"/>
  <c r="G74" i="27"/>
  <c r="F66" i="2"/>
  <c r="D62" i="2"/>
  <c r="D64" i="2" s="1"/>
  <c r="D67" i="2" s="1"/>
  <c r="G75" i="30" l="1"/>
  <c r="G74" i="30"/>
  <c r="G75" i="29"/>
  <c r="G74" i="29"/>
  <c r="D66" i="2"/>
  <c r="G71" i="2"/>
  <c r="G70" i="2" l="1"/>
  <c r="G72" i="2" s="1"/>
  <c r="G75" i="2" l="1"/>
  <c r="G74"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2">
    <bk>
      <extLst>
        <ext uri="{3e2802c4-a4d2-4d8b-9148-e3be6c30e623}">
          <xlrd:rvb i="0"/>
        </ext>
      </extLst>
    </bk>
    <bk>
      <extLst>
        <ext uri="{3e2802c4-a4d2-4d8b-9148-e3be6c30e623}">
          <xlrd:rvb i="1"/>
        </ext>
      </extLst>
    </bk>
  </futureMetadata>
  <futureMetadata name="XLDAPR" count="1">
    <bk>
      <extLst>
        <ext uri="{bdbb8cdc-fa1e-496e-a857-3c3f30c029c3}">
          <xda:dynamicArrayProperties fDynamic="1" fCollapsed="0"/>
        </ext>
      </extLst>
    </bk>
  </futureMetadata>
  <cellMetadata count="1">
    <bk>
      <rc t="2" v="0"/>
    </bk>
  </cellMetadata>
  <valueMetadata count="2">
    <bk>
      <rc t="1" v="0"/>
    </bk>
    <bk>
      <rc t="1" v="1"/>
    </bk>
  </valueMetadata>
</metadata>
</file>

<file path=xl/sharedStrings.xml><?xml version="1.0" encoding="utf-8"?>
<sst xmlns="http://schemas.openxmlformats.org/spreadsheetml/2006/main" count="626" uniqueCount="176">
  <si>
    <t>Toelichting</t>
  </si>
  <si>
    <t>Introductie rekenbladen SalberKerk</t>
  </si>
  <si>
    <t>In dit bestand staan de rekenbladen SalBerKerk. SalBerKerk staat voor SalarisBerekening Kerkmusicus. Het is een rekenblad om het salaris van de kerkmusici verbonden aan een kerk te berekenen. Het betreft zowel de berekening van de part-time-factor, als de hoogte van het salaris. Voor de part-time-factor is voor veel voorkomende werkzaamheden van de kerkmusicus kerkordelijk vastgesteld door middel van een bepaalde hoeveel eenheden (en daarmee hoeveel tijd) per activiteit. Salberkerk maakt dat u gemakkelijk kunt invullen hoeveel van deze veelvoorkomende activiteiten (bijvoorbeeld het bespelen van het orgel in een kerkdienst) plaats vinden. Werkzaamheden die niet in de eenheden-structuur zijn kunt u via aparte regels in het rekenblad invoeren. De beloning van de kerkmusicus is afhankelijk van het functieniveau van de gemeente en de bevoegdheid en senioriteit van de kerkmusicus. Door het rekenblad in te vullen wordt de hoogte van de beloning juist berekend. 
U gebruikt het rekenprogramma om in de tabbladen per kerkmusicus de gevraagde gegevens op te nemen. De afkorting KM woordt gebruikt voor 'kerkmusicus'.</t>
  </si>
  <si>
    <t>In deze kolom zult u bij de rekenbladen toelichtingen zien staan.</t>
  </si>
  <si>
    <t>Versie-beheer</t>
  </si>
  <si>
    <t>Het is van belang de meest recente versie van deze rekenbladen te gebruiken. Deze rekenbladen zullen regelmatig, maar ten minste elke keer dat er sprake is van een loonsstijging worden aangepast. U kunt hiervan op de hoogte blijven via https://protestantsekerk.nl/onderwerp/arbeidsvoorwaarden-kerkelijk-medewerkers/</t>
  </si>
  <si>
    <t>Salariswijziging doorgevoerd</t>
  </si>
  <si>
    <t>Augustus 2025</t>
  </si>
  <si>
    <t>Diverse aanpassingen in formules om fout-meldingen bij het ontbreken van een taak of bevoegdheid te voorkomen.</t>
  </si>
  <si>
    <t>November 2024</t>
  </si>
  <si>
    <t>Aanpassing van foutieve formule in cel D67 en aanpassing titels verschillende tabbladen</t>
  </si>
  <si>
    <t>Augustus 2024</t>
  </si>
  <si>
    <t>Het tabblad verdeling is verwijdert. U vult in het vervolg het aantal diensten dat uw kerkmusicus speelt direct in op het tabblad van de betreffende kerkmusicus.</t>
  </si>
  <si>
    <t>Juli 2024</t>
  </si>
  <si>
    <t>De opmaak van SalBerKerk is aangepast. De salaristabellen zijn aangepast naar de laatste loonstijging.</t>
  </si>
  <si>
    <t>Basisgegevens Kerkmusicus 1</t>
  </si>
  <si>
    <t>Vul hier de basisgegevens van uw kerkmusicus in.</t>
  </si>
  <si>
    <t>berekening uitgevoerd op:</t>
  </si>
  <si>
    <t>Datum invullen in het format dd-mm-jjjj</t>
  </si>
  <si>
    <t>Naam:</t>
  </si>
  <si>
    <t>Hier vult u de naam van uw kerkmusicus in</t>
  </si>
  <si>
    <t>geboortedatum:</t>
  </si>
  <si>
    <t>Straat en huisnr.</t>
  </si>
  <si>
    <t>Postcode en plaats</t>
  </si>
  <si>
    <t>Tel.:</t>
  </si>
  <si>
    <t>e-mail:</t>
  </si>
  <si>
    <t xml:space="preserve">Aangesteld als </t>
  </si>
  <si>
    <t>hier invullen organist, cantor of cantor-organist</t>
  </si>
  <si>
    <t xml:space="preserve"> voor de</t>
  </si>
  <si>
    <t>Hier vult u de naam van de kerk/gemeente in. Indien uw kerkmusicus in meerdere kerken/wijkgemeenten speelt kunt u ervoor kiezen dat op een apart tabblad in te vullen. Dit is in ieder geval nodig als de functieniveau's tussen de wijkgemeenten/kerken verschilt.</t>
  </si>
  <si>
    <t>Functieniveau gemeente</t>
  </si>
  <si>
    <t>Het functieniveau wordt door de kerkenraad, in overleg met de dienstenorganisatie, vastgesteld.</t>
  </si>
  <si>
    <t>Functieniveau orgel:</t>
  </si>
  <si>
    <t>I</t>
  </si>
  <si>
    <t>Hier invullen: I,II,III (gebruik hoofdletters) of geen</t>
  </si>
  <si>
    <t>Functieniveau cantoraat:</t>
  </si>
  <si>
    <t>Bevoegdheidsniveau kerkmusicus</t>
  </si>
  <si>
    <t>Het bevoegdheidsniveau is afhankelijk van de door de kerkmusicus ontvangen bevoegdheidsverklaring van de kerk.</t>
  </si>
  <si>
    <t>Bevoegdheidsniveau orgel:</t>
  </si>
  <si>
    <t>Hier invullen:I,II,III of geen</t>
  </si>
  <si>
    <t>Datum bevoegdheidsniveau orgel:</t>
  </si>
  <si>
    <t>Hier datum van uitreiking invullen (dd-mm-jjjj) of bij geen bevoegdheid nvt</t>
  </si>
  <si>
    <t>Bevoegdheidsniveau cantor:</t>
  </si>
  <si>
    <t>geen</t>
  </si>
  <si>
    <t>Datum bevoegdheidsniveau cantor:</t>
  </si>
  <si>
    <t>Dienstjaren</t>
  </si>
  <si>
    <t/>
  </si>
  <si>
    <t>Als dienstjaren tellen de jaren dat de kerkmusicus met de vereiste bevoegdheidsverklaring op het betreffende functieniveau werkzaam is. Zolang de kerkmusicus niet de vereiste bevoegdheidsverklaring voor het betreffende functieniveau heeft, vindt honorering plaats op basis van 0 dienstjaren.</t>
  </si>
  <si>
    <t>De kerkenraad van</t>
  </si>
  <si>
    <t>Hier wordt de naam van de kerk/gemeente automatisch ingevuld</t>
  </si>
  <si>
    <t>Heeft de kerkmusicus benoemd op</t>
  </si>
  <si>
    <t>Hier datum invullen (dd-mm-jjjj) of nvt</t>
  </si>
  <si>
    <t>orgel-taken</t>
  </si>
  <si>
    <t>cantor-taken</t>
  </si>
  <si>
    <t>Dienstjaren uit vorige betrekkingen :</t>
  </si>
  <si>
    <t>Hier alleen het aantal dienstjaren dat men én een aanstelling had én de correcte bevoegdheid. Indien er geen überhaupt bevoegdheid is volgt automatisch 0.</t>
  </si>
  <si>
    <t>Dienstjaren uit huidige betrekking</t>
  </si>
  <si>
    <t>Op basis van datum van berekening zoals bovenaan ingevuld</t>
  </si>
  <si>
    <t>Totaal dienstjaren:</t>
  </si>
  <si>
    <t>Voor salarisberekening:</t>
  </si>
  <si>
    <t>Indien de juiste bevoegdheid ontbreekt volgt automatisch 0.</t>
  </si>
  <si>
    <t>Analyse Taak</t>
  </si>
  <si>
    <t xml:space="preserve">Een kerkmusicus verricht bepaalde taken in de gemeente. De generale regeling kermusici waardeert bepaalde taken via eenheden, op basis waarvan het deeltijdpercentage van de aanstelling wordt berekend. In dit rekenblad zijn alle in de generale regeling genoemde eenheden opgenomen en is er ruimte om werkzaamheden toe te voegen die u per uur berekent. Het aantal uren per eenheid verschilt per functieniveau. </t>
  </si>
  <si>
    <t>Taken ingedeeld via eenheden</t>
  </si>
  <si>
    <t>e.h. per taak</t>
  </si>
  <si>
    <t>Invullen</t>
  </si>
  <si>
    <t>e.h. orgel per week</t>
  </si>
  <si>
    <t>e.h. cantor per week</t>
  </si>
  <si>
    <t>in uren per week</t>
  </si>
  <si>
    <t>Aantal diensten dat de kerkmusicus speelt per jaar</t>
  </si>
  <si>
    <t>Hier vult u het aantal diensten in dat uw kerkmusicus speelt in een jaar. U vult de daadwerkelijk gespeelde diensten in (U houdt geen rekening met vakantie, zie daarvoor: https://protestantsekerk.nl/faq/hoeveel-vakantie-heeft-een-kerkmusicus/)</t>
  </si>
  <si>
    <t>vormingstaken per jaar</t>
  </si>
  <si>
    <t>In de regel betreft de vormingstaak 5 eh per kerkgebouw, per week. U vult dus het aantal weken in dat uw organist deze taak heeft toebedeeldt gekregen, wat vaak gelijk is aan het aantal diensten is dat uw organist speelt.</t>
  </si>
  <si>
    <t>klein onderhoud orgel per jaar</t>
  </si>
  <si>
    <t>In de regel betreft de onderhoudstaak 5 eh per orgel, per week. U vult dus het aantal weken in dat uw organist deze taak heeft toebedeeldt gekregen, wat vaak gelijk is aan het aantal diensten is dat uw organist speelt. Dit geldt voor een orgel met 0 t/m 3 tongwerken. Indien het orgel 4 t/m 6 tongwerken heeft, verdubbelt u het aantal in de tabel..</t>
  </si>
  <si>
    <t xml:space="preserve">cantorij / koor repetities per jaar </t>
  </si>
  <si>
    <t>Deze regel wordt alleen ingevuld indien de kerkmusicus (ook) is benoemd als cantor</t>
  </si>
  <si>
    <t>concerten (aantal per jaar als organist)</t>
  </si>
  <si>
    <t>rouw/trouwdiensten (aantal per jaar)</t>
  </si>
  <si>
    <r>
      <t xml:space="preserve">Overige taken (in uren </t>
    </r>
    <r>
      <rPr>
        <b/>
        <i/>
        <sz val="10"/>
        <color theme="1"/>
        <rFont val="Arial"/>
        <family val="2"/>
      </rPr>
      <t>per week)</t>
    </r>
  </si>
  <si>
    <t>orgel</t>
  </si>
  <si>
    <t>cantor</t>
  </si>
  <si>
    <t>Uren per wk</t>
  </si>
  <si>
    <r>
      <t xml:space="preserve">Vul hier eventuele overige taken in in uren </t>
    </r>
    <r>
      <rPr>
        <b/>
        <sz val="10"/>
        <color theme="1"/>
        <rFont val="Arial"/>
        <family val="2"/>
      </rPr>
      <t>per week</t>
    </r>
    <r>
      <rPr>
        <sz val="10"/>
        <color theme="1"/>
        <rFont val="Arial"/>
        <family val="2"/>
      </rPr>
      <t>. Zet de taak bij de juiste functie (organist of cantor). Er worden alleen uren gerekend als de musicus ook benoemd en bevoegd is voor de functie</t>
    </r>
  </si>
  <si>
    <t>………………………………………….</t>
  </si>
  <si>
    <r>
      <t xml:space="preserve">Overige taken (in uren </t>
    </r>
    <r>
      <rPr>
        <b/>
        <i/>
        <sz val="10"/>
        <color theme="1"/>
        <rFont val="Arial"/>
        <family val="2"/>
      </rPr>
      <t>per jaar)</t>
    </r>
  </si>
  <si>
    <r>
      <t xml:space="preserve">Vul hier eventuele overige taken in in uren </t>
    </r>
    <r>
      <rPr>
        <b/>
        <sz val="10"/>
        <color theme="1"/>
        <rFont val="Arial"/>
        <family val="2"/>
      </rPr>
      <t>per jaar</t>
    </r>
    <r>
      <rPr>
        <sz val="10"/>
        <color theme="1"/>
        <rFont val="Arial"/>
        <family val="2"/>
      </rPr>
      <t>. Zet de taak bij de juiste functie (organist of cantor). Er worden alleen uren gerekend als de musicus ook benoemd en bevoegd is voor de functie</t>
    </r>
  </si>
  <si>
    <t>Inschaling</t>
  </si>
  <si>
    <t>Een kerkmusicus wordt ingeschaald op basis van functieniveau en dienstjaren in het betreffende bevoegdheidsniveau. Op basis van voorgaangde gegevens is in de inschaling als volgt.</t>
  </si>
  <si>
    <t>Salarisschalen per juli 2024</t>
  </si>
  <si>
    <t>schaal:</t>
  </si>
  <si>
    <t>Berekend op basis van functieniveau</t>
  </si>
  <si>
    <t>Trede:</t>
  </si>
  <si>
    <t>Berekend op basis van dienstjaren en bevoegdheid</t>
  </si>
  <si>
    <t xml:space="preserve">          voor salarisberekening:</t>
  </si>
  <si>
    <t>Het bruto bedrag per eenheid is:</t>
  </si>
  <si>
    <t>Het bruto bedrag per uur is:</t>
  </si>
  <si>
    <t>Berekening salaris</t>
  </si>
  <si>
    <t>per week</t>
  </si>
  <si>
    <t>Aantal eenheden maal bedrag per eenheid en aantal uren maal bedrag per uur</t>
  </si>
  <si>
    <t>cantortaken</t>
  </si>
  <si>
    <t>Totaal per week</t>
  </si>
  <si>
    <t>Maandsalaris</t>
  </si>
  <si>
    <t>Jaarsalaris</t>
  </si>
  <si>
    <t>Deeltijdpercentage</t>
  </si>
  <si>
    <t xml:space="preserve">Basis bepaling hoogte salaris         </t>
  </si>
  <si>
    <t>salarisschalen per 1 juli 2026</t>
  </si>
  <si>
    <t>A</t>
  </si>
  <si>
    <t>B</t>
  </si>
  <si>
    <t>C</t>
  </si>
  <si>
    <t>D</t>
  </si>
  <si>
    <t>E</t>
  </si>
  <si>
    <t>F</t>
  </si>
  <si>
    <t>dienstjaren</t>
  </si>
  <si>
    <t>bedrag bij</t>
  </si>
  <si>
    <t>idem als C</t>
  </si>
  <si>
    <t>bedrag van</t>
  </si>
  <si>
    <t>volledige</t>
  </si>
  <si>
    <t>standaard</t>
  </si>
  <si>
    <t>één eenh.</t>
  </si>
  <si>
    <t>werkweek (36 uur)</t>
  </si>
  <si>
    <t>functie</t>
  </si>
  <si>
    <t>Functie I</t>
  </si>
  <si>
    <t>Schaalbedr</t>
  </si>
  <si>
    <t>100 eh/md</t>
  </si>
  <si>
    <t>100 eh/wk</t>
  </si>
  <si>
    <t>1 eh</t>
  </si>
  <si>
    <t>I.0</t>
  </si>
  <si>
    <t>I.1</t>
  </si>
  <si>
    <t>I.2</t>
  </si>
  <si>
    <t>I.3</t>
  </si>
  <si>
    <t>I.4</t>
  </si>
  <si>
    <t>Losse dienst</t>
  </si>
  <si>
    <t>I.5</t>
  </si>
  <si>
    <t>I.6</t>
  </si>
  <si>
    <t>I.7</t>
  </si>
  <si>
    <t>Trouw/rouw</t>
  </si>
  <si>
    <t>I.8</t>
  </si>
  <si>
    <t>I.9</t>
  </si>
  <si>
    <t>I.10</t>
  </si>
  <si>
    <t>Functie II</t>
  </si>
  <si>
    <t>II.0</t>
  </si>
  <si>
    <t>II.1</t>
  </si>
  <si>
    <t>II.2</t>
  </si>
  <si>
    <t>II.3</t>
  </si>
  <si>
    <t>II.4</t>
  </si>
  <si>
    <t>II.5</t>
  </si>
  <si>
    <t>II.6</t>
  </si>
  <si>
    <t>II.7</t>
  </si>
  <si>
    <t>II.8</t>
  </si>
  <si>
    <t>II.9</t>
  </si>
  <si>
    <t>II.10</t>
  </si>
  <si>
    <t>Functie III</t>
  </si>
  <si>
    <t>III.0</t>
  </si>
  <si>
    <t>III.1</t>
  </si>
  <si>
    <t>III.2</t>
  </si>
  <si>
    <t>III.3</t>
  </si>
  <si>
    <t>III.4</t>
  </si>
  <si>
    <t>III.5</t>
  </si>
  <si>
    <t>III.6</t>
  </si>
  <si>
    <t>III.7</t>
  </si>
  <si>
    <t>III.8</t>
  </si>
  <si>
    <t>III.9</t>
  </si>
  <si>
    <t>III.10</t>
  </si>
  <si>
    <t>geen.0</t>
  </si>
  <si>
    <t>Sal.tabel</t>
  </si>
  <si>
    <t>Voor een 'losse'dienst (vervanging, rouw/trouwdienst):</t>
  </si>
  <si>
    <r>
      <t xml:space="preserve">het genoemde bedrag is het </t>
    </r>
    <r>
      <rPr>
        <b/>
        <i/>
        <sz val="9"/>
        <color theme="1"/>
        <rFont val="Arial"/>
        <family val="2"/>
      </rPr>
      <t>bruto</t>
    </r>
    <r>
      <rPr>
        <sz val="9"/>
        <color rgb="FF000000"/>
        <rFont val="Arial"/>
        <family val="2"/>
      </rPr>
      <t xml:space="preserve"> bedrag, dus de inhoudingen moeten worden bepaald en </t>
    </r>
  </si>
  <si>
    <t>werkgeverslasten afgedragen.</t>
  </si>
  <si>
    <t>Funtieniveau's</t>
  </si>
  <si>
    <t>II</t>
  </si>
  <si>
    <t>III</t>
  </si>
  <si>
    <t>Functies</t>
  </si>
  <si>
    <t>Organist</t>
  </si>
  <si>
    <t>Cantor</t>
  </si>
  <si>
    <t>Cantor-organist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</si>
</sst>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mmm/yyyy"/>
    <numFmt numFmtId="165" formatCode="_-[$€-2]\ * #,##0.00_-;_-[$€-2]\ * #,##0.00\-;_-[$€-2]\ * &quot;-&quot;??_-;_-@"/>
    <numFmt numFmtId="166" formatCode="_ [$€-2]\ * #,##0.00_ ;_ [$€-2]\ * \-#,##0.00_ ;_ [$€-2]\ * &quot;-&quot;??_ ;_ @_ "/>
    <numFmt numFmtId="167" formatCode="_-&quot;€&quot;\ * #,##0.00_-;_-&quot;€&quot;\ * #,##0.00\-;_-&quot;€&quot;\ * &quot;-&quot;??_-;_-@"/>
    <numFmt numFmtId="168" formatCode="&quot;€&quot;\ #,##0.00"/>
    <numFmt numFmtId="169" formatCode="0.0"/>
  </numFmts>
  <fonts count="32">
    <font>
      <sz val="10"/>
      <color rgb="FF000000"/>
      <name val="Arial"/>
      <scheme val="minor"/>
    </font>
    <font>
      <sz val="10"/>
      <color theme="1"/>
      <name val="Arial"/>
    </font>
    <font>
      <sz val="10"/>
      <name val="Arial"/>
    </font>
    <font>
      <b/>
      <sz val="10"/>
      <color theme="1"/>
      <name val="Arial"/>
    </font>
    <font>
      <b/>
      <i/>
      <sz val="10"/>
      <color theme="1"/>
      <name val="Arial"/>
    </font>
    <font>
      <sz val="10"/>
      <color rgb="FFFF0000"/>
      <name val="Arial"/>
    </font>
    <font>
      <b/>
      <sz val="10"/>
      <color rgb="FFFF0000"/>
      <name val="Arial"/>
    </font>
    <font>
      <sz val="12"/>
      <color theme="1"/>
      <name val="Arial"/>
    </font>
    <font>
      <b/>
      <sz val="10"/>
      <color rgb="FF000000"/>
      <name val="Arial"/>
    </font>
    <font>
      <u/>
      <sz val="10"/>
      <color rgb="FF0000FF"/>
      <name val="Arial"/>
    </font>
    <font>
      <b/>
      <sz val="9"/>
      <color theme="1"/>
      <name val="Arial"/>
      <family val="2"/>
    </font>
    <font>
      <sz val="9"/>
      <color rgb="FF000000"/>
      <name val="Arial"/>
      <family val="2"/>
      <scheme val="minor"/>
    </font>
    <font>
      <sz val="9"/>
      <color theme="1"/>
      <name val="Arial"/>
      <family val="2"/>
    </font>
    <font>
      <b/>
      <i/>
      <sz val="9"/>
      <color theme="1"/>
      <name val="Arial"/>
      <family val="2"/>
    </font>
    <font>
      <sz val="9"/>
      <color rgb="FF000000"/>
      <name val="Arial"/>
      <family val="2"/>
    </font>
    <font>
      <sz val="10"/>
      <color theme="1"/>
      <name val="Arial"/>
      <family val="2"/>
    </font>
    <font>
      <b/>
      <sz val="12"/>
      <color theme="1"/>
      <name val="Arial"/>
      <family val="2"/>
    </font>
    <font>
      <b/>
      <sz val="10"/>
      <color theme="1"/>
      <name val="Arial"/>
      <family val="2"/>
    </font>
    <font>
      <b/>
      <sz val="10"/>
      <color rgb="FF000000"/>
      <name val="Arial"/>
      <family val="2"/>
      <scheme val="minor"/>
    </font>
    <font>
      <i/>
      <sz val="10"/>
      <color rgb="FF000000"/>
      <name val="Arial"/>
      <family val="2"/>
      <scheme val="minor"/>
    </font>
    <font>
      <i/>
      <sz val="10"/>
      <color theme="1"/>
      <name val="Arial"/>
      <family val="2"/>
    </font>
    <font>
      <sz val="10"/>
      <color rgb="FF000000"/>
      <name val="Arial"/>
      <scheme val="minor"/>
    </font>
    <font>
      <sz val="10"/>
      <color rgb="FFDDD8D1"/>
      <name val="Arial"/>
      <family val="2"/>
    </font>
    <font>
      <b/>
      <i/>
      <sz val="10"/>
      <color theme="1"/>
      <name val="Arial"/>
      <family val="2"/>
    </font>
    <font>
      <b/>
      <sz val="10"/>
      <name val="Arial"/>
      <family val="2"/>
    </font>
    <font>
      <sz val="10"/>
      <name val="Arial"/>
      <family val="2"/>
    </font>
    <font>
      <sz val="10"/>
      <color rgb="FF000000"/>
      <name val="Arial"/>
      <family val="2"/>
      <scheme val="minor"/>
    </font>
    <font>
      <i/>
      <sz val="10"/>
      <color rgb="FFDDD8D1"/>
      <name val="Arial"/>
      <family val="2"/>
      <scheme val="minor"/>
    </font>
    <font>
      <sz val="10"/>
      <name val="Arial"/>
      <family val="2"/>
      <scheme val="minor"/>
    </font>
    <font>
      <sz val="9"/>
      <color rgb="FFDDD8D1"/>
      <name val="Arial"/>
      <family val="2"/>
    </font>
    <font>
      <sz val="9"/>
      <color rgb="FFC6BDB2"/>
      <name val="Arial"/>
      <family val="2"/>
    </font>
    <font>
      <b/>
      <i/>
      <u/>
      <sz val="11"/>
      <color theme="1"/>
      <name val="Arial"/>
      <family val="2"/>
    </font>
  </fonts>
  <fills count="8">
    <fill>
      <patternFill patternType="none"/>
    </fill>
    <fill>
      <patternFill patternType="gray125"/>
    </fill>
    <fill>
      <patternFill patternType="solid">
        <fgColor rgb="FFFFFFFF"/>
        <bgColor rgb="FFFFFFFF"/>
      </patternFill>
    </fill>
    <fill>
      <patternFill patternType="solid">
        <fgColor rgb="FFDDD8D1"/>
        <bgColor rgb="FFCCFFFF"/>
      </patternFill>
    </fill>
    <fill>
      <patternFill patternType="solid">
        <fgColor rgb="FFDDD8D1"/>
        <bgColor rgb="FFFFFFFF"/>
      </patternFill>
    </fill>
    <fill>
      <patternFill patternType="solid">
        <fgColor rgb="FFDDD8D1"/>
        <bgColor indexed="64"/>
      </patternFill>
    </fill>
    <fill>
      <patternFill patternType="solid">
        <fgColor rgb="FFC6BDB2"/>
        <bgColor rgb="FFCCFFFF"/>
      </patternFill>
    </fill>
    <fill>
      <patternFill patternType="solid">
        <fgColor rgb="FFC6BDB2"/>
        <bgColor indexed="64"/>
      </patternFill>
    </fill>
  </fills>
  <borders count="16">
    <border>
      <left/>
      <right/>
      <top/>
      <bottom/>
      <diagonal/>
    </border>
    <border>
      <left/>
      <right/>
      <top/>
      <bottom/>
      <diagonal/>
    </border>
    <border>
      <left/>
      <right/>
      <top style="medium">
        <color rgb="FFDDD8D1"/>
      </top>
      <bottom/>
      <diagonal/>
    </border>
    <border>
      <left/>
      <right style="medium">
        <color rgb="FFDDD8D1"/>
      </right>
      <top style="medium">
        <color rgb="FFDDD8D1"/>
      </top>
      <bottom/>
      <diagonal/>
    </border>
    <border>
      <left style="medium">
        <color rgb="FFDDD8D1"/>
      </left>
      <right/>
      <top/>
      <bottom/>
      <diagonal/>
    </border>
    <border>
      <left/>
      <right style="medium">
        <color rgb="FFDDD8D1"/>
      </right>
      <top/>
      <bottom/>
      <diagonal/>
    </border>
    <border>
      <left/>
      <right/>
      <top/>
      <bottom style="medium">
        <color rgb="FFDDD8D1"/>
      </bottom>
      <diagonal/>
    </border>
    <border>
      <left/>
      <right style="medium">
        <color rgb="FFDDD8D1"/>
      </right>
      <top/>
      <bottom style="medium">
        <color rgb="FFDDD8D1"/>
      </bottom>
      <diagonal/>
    </border>
    <border>
      <left style="thin">
        <color rgb="FFDDD8D1"/>
      </left>
      <right/>
      <top/>
      <bottom/>
      <diagonal/>
    </border>
    <border>
      <left style="medium">
        <color rgb="FFC6BDB2"/>
      </left>
      <right/>
      <top/>
      <bottom/>
      <diagonal/>
    </border>
    <border>
      <left style="thin">
        <color rgb="FFC6BDB2"/>
      </left>
      <right/>
      <top/>
      <bottom/>
      <diagonal/>
    </border>
    <border>
      <left style="thin">
        <color rgb="FFC6BDB2"/>
      </left>
      <right style="medium">
        <color rgb="FFC6BDB2"/>
      </right>
      <top/>
      <bottom/>
      <diagonal/>
    </border>
    <border>
      <left style="thin">
        <color rgb="FFC6BDB2"/>
      </left>
      <right style="medium">
        <color rgb="FFC6BDB2"/>
      </right>
      <top/>
      <bottom style="thin">
        <color rgb="FFC6BDB2"/>
      </bottom>
      <diagonal/>
    </border>
    <border>
      <left style="medium">
        <color rgb="FFC6BDB2"/>
      </left>
      <right/>
      <top/>
      <bottom style="thin">
        <color rgb="FFDDD8D1"/>
      </bottom>
      <diagonal/>
    </border>
    <border>
      <left/>
      <right/>
      <top/>
      <bottom style="thin">
        <color rgb="FFDDD8D1"/>
      </bottom>
      <diagonal/>
    </border>
    <border>
      <left style="thin">
        <color rgb="FFDDD8D1"/>
      </left>
      <right style="thin">
        <color rgb="FFDDD8D1"/>
      </right>
      <top style="thin">
        <color rgb="FFDDD8D1"/>
      </top>
      <bottom style="thin">
        <color rgb="FFDDD8D1"/>
      </bottom>
      <diagonal/>
    </border>
  </borders>
  <cellStyleXfs count="2">
    <xf numFmtId="0" fontId="0" fillId="0" borderId="0"/>
    <xf numFmtId="9" fontId="21" fillId="0" borderId="0" applyFont="0" applyFill="0" applyBorder="0" applyAlignment="0" applyProtection="0"/>
  </cellStyleXfs>
  <cellXfs count="175">
    <xf numFmtId="0" fontId="0" fillId="0" borderId="0" xfId="0"/>
    <xf numFmtId="0" fontId="11" fillId="0" borderId="0" xfId="0" applyFont="1"/>
    <xf numFmtId="0" fontId="3" fillId="2" borderId="1" xfId="0" applyFont="1" applyFill="1" applyBorder="1" applyAlignment="1">
      <alignment horizontal="center"/>
    </xf>
    <xf numFmtId="164" fontId="3" fillId="2" borderId="1" xfId="0" applyNumberFormat="1" applyFont="1" applyFill="1" applyBorder="1"/>
    <xf numFmtId="0" fontId="15" fillId="0" borderId="8" xfId="0" applyFont="1" applyBorder="1" applyAlignment="1">
      <alignment vertical="top" wrapText="1"/>
    </xf>
    <xf numFmtId="0" fontId="15" fillId="0" borderId="11" xfId="0" applyFont="1" applyBorder="1" applyAlignment="1">
      <alignment horizontal="right" vertical="center"/>
    </xf>
    <xf numFmtId="0" fontId="15" fillId="0" borderId="12" xfId="0" applyFont="1" applyBorder="1" applyAlignment="1">
      <alignment horizontal="right" vertical="center"/>
    </xf>
    <xf numFmtId="0" fontId="3" fillId="2" borderId="15" xfId="0" applyFont="1" applyFill="1" applyBorder="1" applyAlignment="1">
      <alignment horizontal="center"/>
    </xf>
    <xf numFmtId="0" fontId="15" fillId="0" borderId="15" xfId="0" applyFont="1" applyBorder="1" applyAlignment="1">
      <alignment horizontal="right" vertical="center"/>
    </xf>
    <xf numFmtId="2" fontId="17" fillId="2" borderId="15" xfId="0" applyNumberFormat="1" applyFont="1" applyFill="1" applyBorder="1" applyAlignment="1">
      <alignment horizontal="center"/>
    </xf>
    <xf numFmtId="164" fontId="17" fillId="2" borderId="15" xfId="0" applyNumberFormat="1" applyFont="1" applyFill="1" applyBorder="1" applyAlignment="1">
      <alignment horizontal="center"/>
    </xf>
    <xf numFmtId="0" fontId="17" fillId="2" borderId="15" xfId="0" applyFont="1" applyFill="1" applyBorder="1" applyAlignment="1">
      <alignment horizontal="center"/>
    </xf>
    <xf numFmtId="164" fontId="3" fillId="2" borderId="15" xfId="0" applyNumberFormat="1" applyFont="1" applyFill="1" applyBorder="1" applyAlignment="1">
      <alignment horizontal="center"/>
    </xf>
    <xf numFmtId="2" fontId="17" fillId="0" borderId="15" xfId="0" applyNumberFormat="1" applyFont="1" applyBorder="1" applyAlignment="1">
      <alignment horizontal="center"/>
    </xf>
    <xf numFmtId="0" fontId="17" fillId="0" borderId="1" xfId="0" applyFont="1" applyBorder="1" applyProtection="1">
      <protection locked="0"/>
    </xf>
    <xf numFmtId="0" fontId="20" fillId="6" borderId="1" xfId="0" applyFont="1" applyFill="1" applyBorder="1" applyAlignment="1" applyProtection="1">
      <alignment horizontal="left" wrapText="1"/>
      <protection locked="0"/>
    </xf>
    <xf numFmtId="0" fontId="17" fillId="6" borderId="1" xfId="0" applyFont="1" applyFill="1" applyBorder="1" applyAlignment="1" applyProtection="1">
      <alignment horizontal="left" wrapText="1"/>
      <protection locked="0"/>
    </xf>
    <xf numFmtId="0" fontId="1" fillId="0" borderId="1" xfId="0" applyFont="1" applyBorder="1" applyProtection="1">
      <protection locked="0"/>
    </xf>
    <xf numFmtId="0" fontId="17" fillId="0" borderId="1" xfId="0" applyFont="1" applyBorder="1" applyAlignment="1" applyProtection="1">
      <alignment horizontal="center" wrapText="1"/>
      <protection locked="0"/>
    </xf>
    <xf numFmtId="0" fontId="0" fillId="0" borderId="0" xfId="0" applyProtection="1">
      <protection locked="0"/>
    </xf>
    <xf numFmtId="0" fontId="17" fillId="6" borderId="1" xfId="0" applyFont="1" applyFill="1" applyBorder="1" applyAlignment="1" applyProtection="1">
      <alignment horizontal="right"/>
      <protection locked="0"/>
    </xf>
    <xf numFmtId="0" fontId="3" fillId="5" borderId="1" xfId="0" applyFont="1" applyFill="1" applyBorder="1" applyAlignment="1" applyProtection="1">
      <alignment horizontal="center"/>
      <protection locked="0"/>
    </xf>
    <xf numFmtId="0" fontId="3" fillId="3" borderId="1" xfId="0" applyFont="1" applyFill="1" applyBorder="1" applyAlignment="1" applyProtection="1">
      <alignment horizontal="center"/>
      <protection locked="0"/>
    </xf>
    <xf numFmtId="0" fontId="2" fillId="5" borderId="1" xfId="0" applyFont="1" applyFill="1" applyBorder="1" applyProtection="1">
      <protection locked="0"/>
    </xf>
    <xf numFmtId="0" fontId="15" fillId="0" borderId="8" xfId="0" applyFont="1" applyBorder="1" applyAlignment="1" applyProtection="1">
      <alignment vertical="top" wrapText="1"/>
      <protection locked="0"/>
    </xf>
    <xf numFmtId="164" fontId="3" fillId="6" borderId="1" xfId="0" applyNumberFormat="1" applyFont="1" applyFill="1" applyBorder="1" applyAlignment="1" applyProtection="1">
      <alignment horizontal="right"/>
      <protection locked="0"/>
    </xf>
    <xf numFmtId="0" fontId="1" fillId="7" borderId="1" xfId="0" applyFont="1" applyFill="1" applyBorder="1" applyProtection="1">
      <protection locked="0"/>
    </xf>
    <xf numFmtId="164" fontId="3" fillId="5" borderId="1" xfId="0" applyNumberFormat="1" applyFont="1" applyFill="1" applyBorder="1" applyAlignment="1" applyProtection="1">
      <alignment horizontal="right"/>
      <protection locked="0"/>
    </xf>
    <xf numFmtId="0" fontId="1" fillId="5" borderId="1" xfId="0" applyFont="1" applyFill="1" applyBorder="1" applyProtection="1">
      <protection locked="0"/>
    </xf>
    <xf numFmtId="0" fontId="1" fillId="6" borderId="1" xfId="0" applyFont="1" applyFill="1" applyBorder="1" applyProtection="1">
      <protection locked="0"/>
    </xf>
    <xf numFmtId="165" fontId="3" fillId="3" borderId="1" xfId="0" applyNumberFormat="1" applyFont="1" applyFill="1" applyBorder="1" applyProtection="1">
      <protection locked="0"/>
    </xf>
    <xf numFmtId="0" fontId="17" fillId="0" borderId="1" xfId="0" applyFont="1" applyBorder="1" applyAlignment="1" applyProtection="1">
      <alignment wrapText="1"/>
      <protection locked="0"/>
    </xf>
    <xf numFmtId="0" fontId="3" fillId="0" borderId="1" xfId="0" applyFont="1" applyBorder="1" applyAlignment="1" applyProtection="1">
      <alignment horizontal="center"/>
      <protection locked="0"/>
    </xf>
    <xf numFmtId="0" fontId="1" fillId="0" borderId="1" xfId="0" applyFont="1" applyBorder="1" applyAlignment="1" applyProtection="1">
      <alignment horizontal="right"/>
      <protection locked="0"/>
    </xf>
    <xf numFmtId="2" fontId="3" fillId="3" borderId="1" xfId="0" applyNumberFormat="1" applyFont="1" applyFill="1" applyBorder="1" applyProtection="1">
      <protection locked="0"/>
    </xf>
    <xf numFmtId="0" fontId="25" fillId="5" borderId="1" xfId="0" applyFont="1" applyFill="1" applyBorder="1" applyAlignment="1" applyProtection="1">
      <alignment horizontal="right"/>
      <protection locked="0"/>
    </xf>
    <xf numFmtId="166" fontId="2" fillId="5" borderId="1" xfId="0" applyNumberFormat="1" applyFont="1" applyFill="1" applyBorder="1" applyAlignment="1" applyProtection="1">
      <alignment horizontal="right"/>
      <protection locked="0"/>
    </xf>
    <xf numFmtId="0" fontId="0" fillId="0" borderId="1" xfId="0" applyBorder="1" applyProtection="1">
      <protection locked="0"/>
    </xf>
    <xf numFmtId="166" fontId="24" fillId="5" borderId="1" xfId="0" applyNumberFormat="1" applyFont="1" applyFill="1" applyBorder="1" applyAlignment="1" applyProtection="1">
      <alignment horizontal="right"/>
      <protection locked="0"/>
    </xf>
    <xf numFmtId="0" fontId="15" fillId="0" borderId="1" xfId="0" applyFont="1" applyBorder="1" applyAlignment="1" applyProtection="1">
      <alignment wrapText="1"/>
      <protection locked="0"/>
    </xf>
    <xf numFmtId="0" fontId="3" fillId="3" borderId="1" xfId="0" applyFont="1" applyFill="1" applyBorder="1" applyProtection="1">
      <protection locked="0"/>
    </xf>
    <xf numFmtId="0" fontId="2" fillId="5" borderId="1" xfId="0" applyFont="1" applyFill="1" applyBorder="1" applyAlignment="1" applyProtection="1">
      <alignment horizontal="right"/>
      <protection locked="0"/>
    </xf>
    <xf numFmtId="9" fontId="2" fillId="5" borderId="1" xfId="1" applyFont="1" applyFill="1" applyBorder="1" applyAlignment="1" applyProtection="1">
      <alignment horizontal="right"/>
      <protection locked="0"/>
    </xf>
    <xf numFmtId="0" fontId="18" fillId="0" borderId="1" xfId="0" applyFont="1" applyBorder="1" applyProtection="1">
      <protection locked="0"/>
    </xf>
    <xf numFmtId="0" fontId="26" fillId="0" borderId="0" xfId="0" applyFont="1" applyAlignment="1" applyProtection="1">
      <alignment wrapText="1"/>
      <protection locked="0"/>
    </xf>
    <xf numFmtId="0" fontId="0" fillId="0" borderId="0" xfId="0" applyAlignment="1" applyProtection="1">
      <alignment wrapText="1"/>
      <protection locked="0"/>
    </xf>
    <xf numFmtId="0" fontId="6" fillId="0" borderId="1" xfId="0" applyFont="1" applyBorder="1" applyProtection="1">
      <protection locked="0"/>
    </xf>
    <xf numFmtId="0" fontId="2" fillId="0" borderId="1" xfId="0" applyFont="1" applyBorder="1" applyProtection="1">
      <protection locked="0"/>
    </xf>
    <xf numFmtId="2" fontId="3" fillId="0" borderId="1" xfId="0" applyNumberFormat="1" applyFont="1" applyBorder="1" applyProtection="1">
      <protection locked="0"/>
    </xf>
    <xf numFmtId="2" fontId="17" fillId="0" borderId="1" xfId="0" applyNumberFormat="1" applyFont="1" applyBorder="1" applyAlignment="1" applyProtection="1">
      <alignment horizontal="center" wrapText="1"/>
      <protection locked="0"/>
    </xf>
    <xf numFmtId="0" fontId="6" fillId="0" borderId="1" xfId="0" applyFont="1" applyBorder="1" applyAlignment="1" applyProtection="1">
      <alignment horizontal="left"/>
      <protection locked="0"/>
    </xf>
    <xf numFmtId="0" fontId="1" fillId="3" borderId="1" xfId="0" applyFont="1" applyFill="1" applyBorder="1" applyAlignment="1" applyProtection="1">
      <alignment horizontal="center"/>
      <protection locked="0"/>
    </xf>
    <xf numFmtId="0" fontId="1" fillId="3" borderId="9" xfId="0" applyFont="1" applyFill="1" applyBorder="1" applyAlignment="1" applyProtection="1">
      <alignment horizontal="center"/>
      <protection locked="0"/>
    </xf>
    <xf numFmtId="0" fontId="1" fillId="3" borderId="13" xfId="0" applyFont="1" applyFill="1" applyBorder="1" applyProtection="1">
      <protection locked="0"/>
    </xf>
    <xf numFmtId="0" fontId="1" fillId="3" borderId="14" xfId="0" applyFont="1" applyFill="1" applyBorder="1" applyProtection="1">
      <protection locked="0"/>
    </xf>
    <xf numFmtId="0" fontId="1" fillId="6" borderId="1" xfId="0" applyFont="1" applyFill="1" applyBorder="1" applyAlignment="1" applyProtection="1">
      <alignment horizontal="center"/>
      <protection locked="0"/>
    </xf>
    <xf numFmtId="0" fontId="3" fillId="6" borderId="1" xfId="0" applyFont="1" applyFill="1" applyBorder="1" applyAlignment="1" applyProtection="1">
      <alignment horizontal="center"/>
      <protection locked="0"/>
    </xf>
    <xf numFmtId="2" fontId="3" fillId="6" borderId="1" xfId="0" applyNumberFormat="1" applyFont="1" applyFill="1" applyBorder="1" applyAlignment="1" applyProtection="1">
      <alignment horizontal="center"/>
      <protection locked="0"/>
    </xf>
    <xf numFmtId="2" fontId="1" fillId="0" borderId="1" xfId="0" applyNumberFormat="1" applyFont="1" applyBorder="1" applyProtection="1">
      <protection locked="0"/>
    </xf>
    <xf numFmtId="2" fontId="3" fillId="3" borderId="1" xfId="0" applyNumberFormat="1" applyFont="1" applyFill="1" applyBorder="1" applyAlignment="1" applyProtection="1">
      <alignment horizontal="center"/>
      <protection locked="0"/>
    </xf>
    <xf numFmtId="0" fontId="1" fillId="3" borderId="1" xfId="0" applyFont="1" applyFill="1" applyBorder="1" applyProtection="1">
      <protection locked="0"/>
    </xf>
    <xf numFmtId="0" fontId="15" fillId="6" borderId="10" xfId="0" applyFont="1" applyFill="1" applyBorder="1" applyAlignment="1" applyProtection="1">
      <alignment horizontal="right" vertical="center"/>
      <protection locked="0"/>
    </xf>
    <xf numFmtId="0" fontId="15" fillId="6" borderId="1" xfId="0" applyFont="1" applyFill="1" applyBorder="1" applyAlignment="1" applyProtection="1">
      <alignment horizontal="right" vertical="center" wrapText="1"/>
      <protection locked="0"/>
    </xf>
    <xf numFmtId="0" fontId="15" fillId="3" borderId="1" xfId="0" applyFont="1" applyFill="1" applyBorder="1" applyAlignment="1" applyProtection="1">
      <alignment horizontal="right" vertical="center"/>
      <protection locked="0"/>
    </xf>
    <xf numFmtId="0" fontId="3" fillId="4" borderId="1" xfId="0" applyFont="1" applyFill="1" applyBorder="1" applyAlignment="1" applyProtection="1">
      <alignment horizontal="center"/>
      <protection locked="0"/>
    </xf>
    <xf numFmtId="0" fontId="15" fillId="6" borderId="1" xfId="0" applyFont="1" applyFill="1" applyBorder="1" applyAlignment="1" applyProtection="1">
      <alignment horizontal="right" vertical="center"/>
      <protection locked="0"/>
    </xf>
    <xf numFmtId="0" fontId="15" fillId="0" borderId="1" xfId="0" applyFont="1" applyBorder="1" applyAlignment="1" applyProtection="1">
      <alignment horizontal="right" vertical="center"/>
      <protection locked="0"/>
    </xf>
    <xf numFmtId="0" fontId="3" fillId="0" borderId="1" xfId="0" applyFont="1" applyBorder="1" applyProtection="1">
      <protection locked="0"/>
    </xf>
    <xf numFmtId="0" fontId="16" fillId="0" borderId="1" xfId="0" applyFont="1" applyBorder="1" applyAlignment="1" applyProtection="1">
      <alignment vertical="center"/>
      <protection locked="0"/>
    </xf>
    <xf numFmtId="0" fontId="20" fillId="0" borderId="1" xfId="0" applyFont="1" applyBorder="1" applyAlignment="1" applyProtection="1">
      <alignment wrapText="1"/>
      <protection locked="0"/>
    </xf>
    <xf numFmtId="0" fontId="20" fillId="6" borderId="1" xfId="0" applyFont="1" applyFill="1" applyBorder="1" applyAlignment="1" applyProtection="1">
      <alignment horizontal="center" wrapText="1"/>
      <protection locked="0"/>
    </xf>
    <xf numFmtId="0" fontId="20" fillId="6" borderId="1" xfId="0" applyFont="1" applyFill="1" applyBorder="1" applyAlignment="1" applyProtection="1">
      <alignment wrapText="1"/>
      <protection locked="0"/>
    </xf>
    <xf numFmtId="0" fontId="1" fillId="0" borderId="1" xfId="0" applyFont="1" applyBorder="1" applyAlignment="1" applyProtection="1">
      <alignment wrapText="1"/>
      <protection locked="0"/>
    </xf>
    <xf numFmtId="0" fontId="15" fillId="0" borderId="1" xfId="0" applyFont="1" applyBorder="1" applyAlignment="1" applyProtection="1">
      <alignment horizontal="center" wrapText="1"/>
      <protection locked="0"/>
    </xf>
    <xf numFmtId="0" fontId="6" fillId="0" borderId="1" xfId="0" applyFont="1" applyBorder="1" applyAlignment="1" applyProtection="1">
      <alignment horizontal="left" wrapText="1"/>
      <protection locked="0"/>
    </xf>
    <xf numFmtId="0" fontId="6" fillId="3" borderId="1" xfId="0" applyFont="1" applyFill="1" applyBorder="1" applyProtection="1">
      <protection locked="0"/>
    </xf>
    <xf numFmtId="0" fontId="8" fillId="3" borderId="1" xfId="0" applyFont="1" applyFill="1" applyBorder="1" applyProtection="1">
      <protection locked="0"/>
    </xf>
    <xf numFmtId="0" fontId="0" fillId="5" borderId="0" xfId="0" applyFill="1" applyProtection="1">
      <protection locked="0"/>
    </xf>
    <xf numFmtId="0" fontId="5" fillId="0" borderId="1" xfId="0" applyFont="1" applyBorder="1" applyProtection="1">
      <protection locked="0"/>
    </xf>
    <xf numFmtId="0" fontId="4" fillId="3" borderId="1" xfId="0" applyFont="1" applyFill="1" applyBorder="1" applyProtection="1">
      <protection locked="0"/>
    </xf>
    <xf numFmtId="0" fontId="6" fillId="3" borderId="1" xfId="0" applyFont="1" applyFill="1" applyBorder="1" applyAlignment="1" applyProtection="1">
      <alignment horizontal="left"/>
      <protection locked="0"/>
    </xf>
    <xf numFmtId="0" fontId="2" fillId="5" borderId="6" xfId="0" applyFont="1" applyFill="1" applyBorder="1" applyProtection="1">
      <protection locked="0"/>
    </xf>
    <xf numFmtId="0" fontId="3" fillId="4" borderId="7" xfId="0" applyFont="1" applyFill="1" applyBorder="1" applyAlignment="1" applyProtection="1">
      <alignment horizontal="center"/>
      <protection locked="0"/>
    </xf>
    <xf numFmtId="0" fontId="15" fillId="6" borderId="1" xfId="0" applyFont="1" applyFill="1" applyBorder="1" applyAlignment="1" applyProtection="1">
      <alignment horizontal="right"/>
      <protection locked="0"/>
    </xf>
    <xf numFmtId="0" fontId="22" fillId="3" borderId="1" xfId="0" applyFont="1" applyFill="1" applyBorder="1" applyAlignment="1" applyProtection="1">
      <alignment horizontal="right"/>
      <protection locked="0"/>
    </xf>
    <xf numFmtId="0" fontId="1" fillId="3" borderId="1" xfId="0" applyFont="1" applyFill="1" applyBorder="1" applyAlignment="1" applyProtection="1">
      <alignment horizontal="right"/>
      <protection locked="0"/>
    </xf>
    <xf numFmtId="0" fontId="3" fillId="4" borderId="5" xfId="0" applyFont="1" applyFill="1" applyBorder="1" applyProtection="1">
      <protection locked="0"/>
    </xf>
    <xf numFmtId="0" fontId="22" fillId="5" borderId="1" xfId="0" applyFont="1" applyFill="1" applyBorder="1" applyProtection="1">
      <protection locked="0"/>
    </xf>
    <xf numFmtId="0" fontId="3" fillId="4" borderId="5" xfId="0" applyFont="1" applyFill="1" applyBorder="1" applyAlignment="1" applyProtection="1">
      <alignment horizontal="center"/>
      <protection locked="0"/>
    </xf>
    <xf numFmtId="0" fontId="22" fillId="3" borderId="2" xfId="0" applyFont="1" applyFill="1" applyBorder="1" applyAlignment="1" applyProtection="1">
      <alignment horizontal="right"/>
      <protection locked="0"/>
    </xf>
    <xf numFmtId="0" fontId="15" fillId="3" borderId="2" xfId="0" applyFont="1" applyFill="1" applyBorder="1" applyAlignment="1" applyProtection="1">
      <alignment horizontal="right"/>
      <protection locked="0"/>
    </xf>
    <xf numFmtId="0" fontId="3" fillId="4" borderId="3" xfId="0" applyFont="1" applyFill="1" applyBorder="1" applyProtection="1">
      <protection locked="0"/>
    </xf>
    <xf numFmtId="0" fontId="5" fillId="0" borderId="1" xfId="0" applyFont="1" applyBorder="1" applyAlignment="1" applyProtection="1">
      <alignment horizontal="left"/>
      <protection locked="0"/>
    </xf>
    <xf numFmtId="0" fontId="22" fillId="3" borderId="7" xfId="0" applyFont="1" applyFill="1" applyBorder="1" applyAlignment="1" applyProtection="1">
      <alignment horizontal="right"/>
      <protection locked="0"/>
    </xf>
    <xf numFmtId="164" fontId="3" fillId="4" borderId="1" xfId="0" applyNumberFormat="1" applyFont="1" applyFill="1" applyBorder="1" applyProtection="1">
      <protection locked="0"/>
    </xf>
    <xf numFmtId="164" fontId="3" fillId="0" borderId="1" xfId="0" applyNumberFormat="1" applyFont="1" applyBorder="1" applyProtection="1">
      <protection locked="0"/>
    </xf>
    <xf numFmtId="0" fontId="22" fillId="3" borderId="3" xfId="0" applyFont="1" applyFill="1" applyBorder="1" applyAlignment="1" applyProtection="1">
      <alignment horizontal="right"/>
      <protection locked="0"/>
    </xf>
    <xf numFmtId="0" fontId="1" fillId="6" borderId="1" xfId="0" applyFont="1" applyFill="1" applyBorder="1" applyAlignment="1" applyProtection="1">
      <alignment horizontal="right" vertical="center"/>
      <protection locked="0"/>
    </xf>
    <xf numFmtId="0" fontId="0" fillId="5" borderId="7" xfId="0" applyFill="1" applyBorder="1" applyAlignment="1" applyProtection="1">
      <alignment horizontal="left" vertical="center"/>
      <protection locked="0"/>
    </xf>
    <xf numFmtId="0" fontId="1" fillId="3" borderId="5" xfId="0" applyFont="1" applyFill="1" applyBorder="1" applyAlignment="1" applyProtection="1">
      <alignment horizontal="left" vertical="center"/>
      <protection locked="0"/>
    </xf>
    <xf numFmtId="0" fontId="1" fillId="3" borderId="4" xfId="0" applyFont="1" applyFill="1" applyBorder="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6" fillId="3" borderId="5"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18" fillId="0" borderId="0" xfId="0" applyFont="1" applyAlignment="1" applyProtection="1">
      <alignment horizontal="left"/>
      <protection locked="0"/>
    </xf>
    <xf numFmtId="0" fontId="0" fillId="0" borderId="0" xfId="0" applyAlignment="1" applyProtection="1">
      <alignment horizontal="right"/>
      <protection locked="0"/>
    </xf>
    <xf numFmtId="0" fontId="18" fillId="0" borderId="0" xfId="0" applyFont="1" applyAlignment="1" applyProtection="1">
      <alignment horizontal="center"/>
      <protection locked="0"/>
    </xf>
    <xf numFmtId="0" fontId="0" fillId="0" borderId="0" xfId="0" applyAlignment="1" applyProtection="1">
      <alignment horizontal="center"/>
      <protection locked="0"/>
    </xf>
    <xf numFmtId="0" fontId="7" fillId="0" borderId="1" xfId="0" applyFont="1" applyBorder="1" applyAlignment="1" applyProtection="1">
      <alignment wrapText="1"/>
      <protection locked="0"/>
    </xf>
    <xf numFmtId="0" fontId="7" fillId="0" borderId="1" xfId="0" applyFont="1" applyBorder="1" applyProtection="1">
      <protection locked="0"/>
    </xf>
    <xf numFmtId="0" fontId="16" fillId="0" borderId="1" xfId="0" applyFont="1" applyBorder="1" applyProtection="1">
      <protection locked="0"/>
    </xf>
    <xf numFmtId="0" fontId="17" fillId="0" borderId="8" xfId="0" applyFont="1" applyBorder="1" applyAlignment="1" applyProtection="1">
      <alignment vertical="top" wrapText="1"/>
      <protection locked="0"/>
    </xf>
    <xf numFmtId="0" fontId="17" fillId="0" borderId="1" xfId="0" applyFont="1" applyBorder="1" applyAlignment="1" applyProtection="1">
      <alignment vertical="top" wrapText="1"/>
      <protection locked="0"/>
    </xf>
    <xf numFmtId="0" fontId="19" fillId="0" borderId="1" xfId="0" applyFont="1" applyBorder="1" applyAlignment="1" applyProtection="1">
      <alignment horizontal="left"/>
      <protection locked="0"/>
    </xf>
    <xf numFmtId="0" fontId="18" fillId="0" borderId="1" xfId="0" applyFont="1" applyBorder="1" applyAlignment="1" applyProtection="1">
      <alignment horizontal="right"/>
      <protection locked="0"/>
    </xf>
    <xf numFmtId="0" fontId="27" fillId="0" borderId="1" xfId="0" applyFont="1" applyBorder="1" applyAlignment="1" applyProtection="1">
      <alignment horizontal="left"/>
      <protection locked="0"/>
    </xf>
    <xf numFmtId="0" fontId="0" fillId="0" borderId="1" xfId="0" applyBorder="1" applyAlignment="1" applyProtection="1">
      <alignment horizontal="center"/>
      <protection locked="0"/>
    </xf>
    <xf numFmtId="0" fontId="17" fillId="0" borderId="8" xfId="0" applyFont="1" applyBorder="1" applyAlignment="1" applyProtection="1">
      <alignment wrapText="1"/>
      <protection locked="0"/>
    </xf>
    <xf numFmtId="0" fontId="20" fillId="6" borderId="1" xfId="0" applyFont="1" applyFill="1" applyBorder="1" applyAlignment="1" applyProtection="1">
      <alignment horizontal="center"/>
      <protection locked="0"/>
    </xf>
    <xf numFmtId="0" fontId="20" fillId="6" borderId="10" xfId="0" applyFont="1" applyFill="1" applyBorder="1" applyAlignment="1" applyProtection="1">
      <alignment horizontal="right"/>
      <protection locked="0"/>
    </xf>
    <xf numFmtId="0" fontId="15" fillId="0" borderId="8" xfId="0" applyFont="1" applyBorder="1" applyAlignment="1" applyProtection="1">
      <alignment wrapText="1"/>
      <protection locked="0"/>
    </xf>
    <xf numFmtId="0" fontId="20" fillId="6" borderId="10" xfId="0" applyFont="1" applyFill="1" applyBorder="1" applyAlignment="1" applyProtection="1">
      <alignment horizontal="right" wrapText="1"/>
      <protection locked="0"/>
    </xf>
    <xf numFmtId="169" fontId="3" fillId="3" borderId="1" xfId="0" applyNumberFormat="1" applyFont="1" applyFill="1" applyBorder="1" applyAlignment="1" applyProtection="1">
      <alignment horizontal="center"/>
      <protection locked="0"/>
    </xf>
    <xf numFmtId="169" fontId="3" fillId="6" borderId="1" xfId="0" applyNumberFormat="1" applyFont="1" applyFill="1" applyBorder="1" applyAlignment="1" applyProtection="1">
      <alignment horizontal="center"/>
      <protection locked="0"/>
    </xf>
    <xf numFmtId="169" fontId="3" fillId="3" borderId="14" xfId="0" applyNumberFormat="1" applyFont="1" applyFill="1" applyBorder="1" applyAlignment="1" applyProtection="1">
      <alignment horizontal="center"/>
      <protection locked="0"/>
    </xf>
    <xf numFmtId="0" fontId="5" fillId="0" borderId="1" xfId="0" applyFont="1" applyBorder="1" applyAlignment="1" applyProtection="1">
      <alignment horizontal="center"/>
      <protection locked="0"/>
    </xf>
    <xf numFmtId="164" fontId="17" fillId="0" borderId="1" xfId="0" applyNumberFormat="1" applyFont="1" applyBorder="1" applyAlignment="1" applyProtection="1">
      <alignment wrapText="1"/>
      <protection locked="0"/>
    </xf>
    <xf numFmtId="0" fontId="10" fillId="6" borderId="1" xfId="0" applyFont="1" applyFill="1" applyBorder="1" applyAlignment="1">
      <alignment horizontal="left"/>
    </xf>
    <xf numFmtId="0" fontId="10" fillId="6" borderId="1" xfId="0" applyFont="1" applyFill="1" applyBorder="1" applyAlignment="1">
      <alignment horizontal="center"/>
    </xf>
    <xf numFmtId="165" fontId="10" fillId="6" borderId="1" xfId="0" applyNumberFormat="1" applyFont="1" applyFill="1" applyBorder="1" applyAlignment="1">
      <alignment horizontal="center"/>
    </xf>
    <xf numFmtId="0" fontId="10" fillId="6" borderId="1" xfId="0" applyFont="1" applyFill="1" applyBorder="1"/>
    <xf numFmtId="165" fontId="12" fillId="6" borderId="1" xfId="0" applyNumberFormat="1" applyFont="1" applyFill="1" applyBorder="1"/>
    <xf numFmtId="0" fontId="12" fillId="6" borderId="1" xfId="0" applyFont="1" applyFill="1" applyBorder="1"/>
    <xf numFmtId="165" fontId="12" fillId="6" borderId="1" xfId="0" applyNumberFormat="1" applyFont="1" applyFill="1" applyBorder="1" applyAlignment="1">
      <alignment horizontal="center"/>
    </xf>
    <xf numFmtId="168" fontId="12" fillId="3" borderId="1" xfId="0" applyNumberFormat="1" applyFont="1" applyFill="1" applyBorder="1" applyAlignment="1">
      <alignment horizontal="right"/>
    </xf>
    <xf numFmtId="0" fontId="12" fillId="3" borderId="1" xfId="0" applyFont="1" applyFill="1" applyBorder="1"/>
    <xf numFmtId="165" fontId="12" fillId="3" borderId="1" xfId="0" applyNumberFormat="1" applyFont="1" applyFill="1" applyBorder="1"/>
    <xf numFmtId="165" fontId="12" fillId="3" borderId="1" xfId="0" applyNumberFormat="1" applyFont="1" applyFill="1" applyBorder="1" applyAlignment="1">
      <alignment horizontal="center"/>
    </xf>
    <xf numFmtId="167" fontId="12" fillId="3" borderId="1" xfId="0" applyNumberFormat="1" applyFont="1" applyFill="1" applyBorder="1"/>
    <xf numFmtId="0" fontId="3" fillId="2" borderId="15" xfId="0" applyFont="1" applyFill="1" applyBorder="1" applyAlignment="1">
      <alignment horizontal="center" vertical="center"/>
    </xf>
    <xf numFmtId="49" fontId="18" fillId="7" borderId="1" xfId="0" applyNumberFormat="1" applyFont="1" applyFill="1" applyBorder="1" applyAlignment="1" applyProtection="1">
      <alignment horizontal="right" vertical="center"/>
      <protection locked="0"/>
    </xf>
    <xf numFmtId="0" fontId="1" fillId="3" borderId="1" xfId="0" applyFont="1" applyFill="1" applyBorder="1" applyAlignment="1" applyProtection="1">
      <alignment horizontal="center" vertical="center"/>
      <protection locked="0"/>
    </xf>
    <xf numFmtId="0" fontId="26" fillId="0" borderId="0" xfId="0" applyFont="1"/>
    <xf numFmtId="165" fontId="29" fillId="3" borderId="1" xfId="0" applyNumberFormat="1" applyFont="1" applyFill="1" applyBorder="1"/>
    <xf numFmtId="0" fontId="29" fillId="3" borderId="1" xfId="0" applyFont="1" applyFill="1" applyBorder="1"/>
    <xf numFmtId="165" fontId="29" fillId="3" borderId="1" xfId="0" applyNumberFormat="1" applyFont="1" applyFill="1" applyBorder="1" applyAlignment="1">
      <alignment horizontal="center"/>
    </xf>
    <xf numFmtId="0" fontId="30" fillId="6" borderId="1" xfId="0" applyFont="1" applyFill="1" applyBorder="1"/>
    <xf numFmtId="0" fontId="20" fillId="0" borderId="8" xfId="0" applyFont="1" applyBorder="1" applyAlignment="1" applyProtection="1">
      <alignment horizontal="left" vertical="top" wrapText="1"/>
      <protection locked="0"/>
    </xf>
    <xf numFmtId="0" fontId="20" fillId="0" borderId="1" xfId="0" applyFont="1" applyBorder="1" applyAlignment="1" applyProtection="1">
      <alignment horizontal="left" vertical="top" wrapText="1"/>
      <protection locked="0"/>
    </xf>
    <xf numFmtId="0" fontId="0" fillId="0" borderId="1" xfId="0" applyBorder="1" applyAlignment="1" applyProtection="1">
      <alignment horizontal="center"/>
      <protection locked="0"/>
    </xf>
    <xf numFmtId="0" fontId="18" fillId="0" borderId="0" xfId="0" applyFont="1" applyAlignment="1" applyProtection="1">
      <alignment horizontal="left"/>
      <protection locked="0"/>
    </xf>
    <xf numFmtId="0" fontId="16" fillId="7" borderId="1" xfId="0" applyFont="1" applyFill="1" applyBorder="1" applyAlignment="1" applyProtection="1">
      <alignment horizontal="left"/>
      <protection locked="0"/>
    </xf>
    <xf numFmtId="0" fontId="26" fillId="7" borderId="1" xfId="0" applyFont="1" applyFill="1" applyBorder="1" applyAlignment="1" applyProtection="1">
      <alignment horizontal="left" vertical="top" wrapText="1"/>
      <protection locked="0"/>
    </xf>
    <xf numFmtId="0" fontId="26" fillId="7" borderId="1" xfId="0" applyFont="1" applyFill="1" applyBorder="1" applyAlignment="1" applyProtection="1">
      <alignment horizontal="left" wrapText="1"/>
      <protection locked="0"/>
    </xf>
    <xf numFmtId="0" fontId="28" fillId="5" borderId="1" xfId="0" applyFont="1" applyFill="1" applyBorder="1" applyAlignment="1" applyProtection="1">
      <alignment horizontal="left" vertical="top" wrapText="1"/>
      <protection locked="0"/>
    </xf>
    <xf numFmtId="0" fontId="16" fillId="7" borderId="1" xfId="0" applyFont="1" applyFill="1" applyBorder="1" applyAlignment="1" applyProtection="1">
      <alignment horizontal="left" vertical="center"/>
      <protection locked="0"/>
    </xf>
    <xf numFmtId="0" fontId="20" fillId="6" borderId="1" xfId="0" applyFont="1" applyFill="1" applyBorder="1" applyAlignment="1" applyProtection="1">
      <alignment horizontal="left" wrapText="1"/>
      <protection locked="0"/>
    </xf>
    <xf numFmtId="0" fontId="3" fillId="5" borderId="1" xfId="0" applyFont="1" applyFill="1" applyBorder="1" applyAlignment="1" applyProtection="1">
      <alignment horizontal="right"/>
      <protection locked="0"/>
    </xf>
    <xf numFmtId="0" fontId="9" fillId="2" borderId="15" xfId="0" applyFont="1" applyFill="1" applyBorder="1" applyAlignment="1">
      <alignment horizontal="center" vertical="center"/>
    </xf>
    <xf numFmtId="49" fontId="17" fillId="2" borderId="4" xfId="0" applyNumberFormat="1" applyFont="1" applyFill="1" applyBorder="1" applyAlignment="1">
      <alignment horizontal="center" vertical="center"/>
    </xf>
    <xf numFmtId="49" fontId="17" fillId="2" borderId="1" xfId="0" applyNumberFormat="1" applyFont="1" applyFill="1" applyBorder="1" applyAlignment="1">
      <alignment horizontal="center" vertical="center"/>
    </xf>
    <xf numFmtId="164" fontId="3" fillId="2" borderId="15" xfId="0" applyNumberFormat="1" applyFont="1" applyFill="1" applyBorder="1" applyAlignment="1">
      <alignment horizontal="center" vertical="center"/>
    </xf>
    <xf numFmtId="0" fontId="16" fillId="7" borderId="1" xfId="0" applyFont="1" applyFill="1" applyBorder="1" applyAlignment="1" applyProtection="1">
      <alignment horizontal="center" vertical="center"/>
      <protection locked="0"/>
    </xf>
    <xf numFmtId="164" fontId="3" fillId="4" borderId="1" xfId="0" applyNumberFormat="1" applyFont="1" applyFill="1" applyBorder="1" applyAlignment="1" applyProtection="1">
      <alignment horizontal="center"/>
      <protection locked="0"/>
    </xf>
    <xf numFmtId="0" fontId="19" fillId="7" borderId="1" xfId="0" applyFont="1" applyFill="1" applyBorder="1" applyAlignment="1" applyProtection="1">
      <alignment horizontal="left"/>
      <protection locked="0"/>
    </xf>
    <xf numFmtId="0" fontId="8" fillId="0" borderId="1" xfId="0" applyFont="1" applyBorder="1" applyAlignment="1" applyProtection="1">
      <alignment horizontal="center"/>
      <protection locked="0"/>
    </xf>
    <xf numFmtId="164" fontId="3" fillId="2" borderId="4" xfId="0" applyNumberFormat="1" applyFont="1" applyFill="1" applyBorder="1" applyAlignment="1">
      <alignment horizontal="center" vertical="center"/>
    </xf>
    <xf numFmtId="164" fontId="3" fillId="2" borderId="1" xfId="0" applyNumberFormat="1" applyFont="1" applyFill="1" applyBorder="1" applyAlignment="1">
      <alignment horizontal="center" vertical="center"/>
    </xf>
    <xf numFmtId="164" fontId="17" fillId="2" borderId="15" xfId="0" applyNumberFormat="1" applyFont="1" applyFill="1" applyBorder="1" applyAlignment="1">
      <alignment horizontal="center" vertical="center"/>
    </xf>
    <xf numFmtId="0" fontId="3" fillId="2" borderId="15" xfId="0" applyFont="1" applyFill="1" applyBorder="1" applyAlignment="1">
      <alignment horizontal="center" vertical="center"/>
    </xf>
    <xf numFmtId="0" fontId="26" fillId="5" borderId="1" xfId="0" applyFont="1" applyFill="1" applyBorder="1" applyAlignment="1" applyProtection="1">
      <alignment horizontal="left" vertical="center" wrapText="1"/>
      <protection locked="0"/>
    </xf>
    <xf numFmtId="17" fontId="18" fillId="7" borderId="1" xfId="0" applyNumberFormat="1" applyFont="1" applyFill="1" applyBorder="1" applyAlignment="1" applyProtection="1">
      <alignment horizontal="right" vertical="center" wrapText="1"/>
      <protection locked="0"/>
    </xf>
    <xf numFmtId="0" fontId="31" fillId="7" borderId="1" xfId="0" applyFont="1" applyFill="1" applyBorder="1" applyAlignment="1">
      <alignment horizontal="left"/>
    </xf>
    <xf numFmtId="0" fontId="10" fillId="7" borderId="1" xfId="0" applyFont="1" applyFill="1" applyBorder="1" applyAlignment="1">
      <alignment horizontal="left"/>
    </xf>
    <xf numFmtId="0" fontId="2" fillId="0" borderId="1" xfId="0" applyFont="1" applyBorder="1" applyAlignment="1" applyProtection="1">
      <protection locked="0"/>
    </xf>
  </cellXfs>
  <cellStyles count="2">
    <cellStyle name="Procent" xfId="1" builtinId="5"/>
    <cellStyle name="Standaard" xfId="0" builtinId="0"/>
  </cellStyles>
  <dxfs count="0"/>
  <tableStyles count="0" defaultTableStyle="TableStyleMedium2" defaultPivotStyle="PivotStyleLight16"/>
  <colors>
    <mruColors>
      <color rgb="FFC6BDB2"/>
      <color rgb="FFDDD8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customschemas.google.com/relationships/workbookmetadata" Target="metadata"/><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2.xml"/><Relationship Id="rId19" Type="http://schemas.microsoft.com/office/2017/06/relationships/rdRichValueStructure" Target="richData/rdrichvaluestructure.xml"/><Relationship Id="rId4" Type="http://schemas.openxmlformats.org/officeDocument/2006/relationships/worksheet" Target="worksheets/sheet4.xml"/><Relationship Id="rId14" Type="http://schemas.openxmlformats.org/officeDocument/2006/relationships/styles" Target="styles.xml"/><Relationship Id="rId22" Type="http://schemas.openxmlformats.org/officeDocument/2006/relationships/customXml" Target="../customXml/item1.xml"/></Relationships>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60"/>
  <sheetViews>
    <sheetView showGridLines="0" topLeftCell="A4" workbookViewId="0">
      <selection activeCell="C8" sqref="C8:G8"/>
    </sheetView>
  </sheetViews>
  <sheetFormatPr defaultColWidth="0" defaultRowHeight="15" customHeight="1" zeroHeight="1"/>
  <cols>
    <col min="1" max="1" width="9.140625" customWidth="1"/>
    <col min="2" max="2" width="32.85546875" customWidth="1"/>
    <col min="3" max="3" width="18.85546875" customWidth="1"/>
    <col min="4" max="4" width="7.28515625" customWidth="1"/>
    <col min="5" max="5" width="9.140625" customWidth="1"/>
    <col min="6" max="6" width="17" customWidth="1"/>
    <col min="7" max="7" width="9.140625" customWidth="1"/>
    <col min="8" max="8" width="4" customWidth="1"/>
    <col min="9" max="9" width="55.140625" customWidth="1"/>
    <col min="10" max="10" width="9.140625" customWidth="1"/>
    <col min="11" max="16384" width="12.5703125" hidden="1"/>
  </cols>
  <sheetData>
    <row r="1" spans="1:10" s="19" customFormat="1" ht="57" customHeight="1">
      <c r="A1" s="150" t="e" vm="1">
        <v>#VALUE!</v>
      </c>
      <c r="B1" s="150"/>
      <c r="C1" s="150"/>
      <c r="D1" s="150"/>
      <c r="E1" s="150"/>
      <c r="G1" s="37"/>
      <c r="H1" s="37"/>
      <c r="I1" s="149" t="e" vm="2">
        <v>#VALUE!</v>
      </c>
      <c r="J1" s="149"/>
    </row>
    <row r="2" spans="1:10" s="19" customFormat="1" ht="12.75">
      <c r="A2" s="104"/>
      <c r="B2" s="104"/>
      <c r="C2" s="104"/>
      <c r="D2" s="104"/>
      <c r="E2" s="104"/>
      <c r="F2" s="116"/>
      <c r="G2" s="116"/>
      <c r="H2" s="116"/>
      <c r="I2" s="117" t="s">
        <v>0</v>
      </c>
    </row>
    <row r="3" spans="1:10" s="19" customFormat="1" ht="15.75">
      <c r="A3" s="43"/>
      <c r="B3" s="151" t="s">
        <v>1</v>
      </c>
      <c r="C3" s="151"/>
      <c r="D3" s="151"/>
      <c r="E3" s="151"/>
      <c r="F3" s="151"/>
      <c r="G3" s="151"/>
      <c r="I3" s="108"/>
    </row>
    <row r="4" spans="1:10" s="19" customFormat="1" ht="163.9" customHeight="1">
      <c r="A4" s="110"/>
      <c r="B4" s="152" t="s">
        <v>2</v>
      </c>
      <c r="C4" s="152"/>
      <c r="D4" s="152"/>
      <c r="E4" s="152"/>
      <c r="F4" s="152"/>
      <c r="G4" s="152"/>
      <c r="I4" s="147" t="s">
        <v>3</v>
      </c>
      <c r="J4" s="148"/>
    </row>
    <row r="5" spans="1:10" s="19" customFormat="1" ht="15.75">
      <c r="A5" s="110"/>
      <c r="B5" s="115"/>
      <c r="C5" s="115"/>
      <c r="D5" s="115"/>
      <c r="E5" s="115"/>
      <c r="F5" s="115"/>
      <c r="G5" s="115"/>
      <c r="H5" s="112"/>
      <c r="I5" s="109"/>
    </row>
    <row r="6" spans="1:10" s="19" customFormat="1" ht="17.45" customHeight="1">
      <c r="A6" s="110"/>
      <c r="B6" s="151" t="s">
        <v>4</v>
      </c>
      <c r="C6" s="151"/>
      <c r="D6" s="151"/>
      <c r="E6" s="151"/>
      <c r="F6" s="151"/>
      <c r="G6" s="151"/>
      <c r="H6" s="112"/>
      <c r="I6" s="109"/>
    </row>
    <row r="7" spans="1:10" s="19" customFormat="1" ht="39.6" customHeight="1">
      <c r="A7" s="110"/>
      <c r="B7" s="153" t="s">
        <v>5</v>
      </c>
      <c r="C7" s="153"/>
      <c r="D7" s="153"/>
      <c r="E7" s="153"/>
      <c r="F7" s="153"/>
      <c r="G7" s="153"/>
      <c r="H7" s="112"/>
      <c r="I7" s="109"/>
    </row>
    <row r="8" spans="1:10" s="19" customFormat="1" ht="39.6" customHeight="1">
      <c r="A8" s="110"/>
      <c r="B8" s="171">
        <v>46204</v>
      </c>
      <c r="C8" s="170" t="s">
        <v>6</v>
      </c>
      <c r="D8" s="170"/>
      <c r="E8" s="170"/>
      <c r="F8" s="170"/>
      <c r="G8" s="170"/>
      <c r="H8" s="112"/>
      <c r="I8" s="109"/>
    </row>
    <row r="9" spans="1:10" s="19" customFormat="1" ht="39.6" customHeight="1">
      <c r="A9" s="110"/>
      <c r="B9" s="140" t="s">
        <v>7</v>
      </c>
      <c r="C9" s="154" t="s">
        <v>8</v>
      </c>
      <c r="D9" s="154"/>
      <c r="E9" s="154"/>
      <c r="F9" s="154"/>
      <c r="G9" s="154"/>
      <c r="H9" s="112"/>
      <c r="I9" s="109"/>
    </row>
    <row r="10" spans="1:10" s="19" customFormat="1" ht="45" customHeight="1">
      <c r="A10" s="110"/>
      <c r="B10" s="140" t="s">
        <v>9</v>
      </c>
      <c r="C10" s="154" t="s">
        <v>10</v>
      </c>
      <c r="D10" s="154"/>
      <c r="E10" s="154"/>
      <c r="F10" s="154"/>
      <c r="G10" s="154"/>
      <c r="H10" s="112"/>
      <c r="I10" s="109"/>
    </row>
    <row r="11" spans="1:10" s="19" customFormat="1" ht="45" customHeight="1">
      <c r="A11" s="110"/>
      <c r="B11" s="140" t="s">
        <v>11</v>
      </c>
      <c r="C11" s="154" t="s">
        <v>12</v>
      </c>
      <c r="D11" s="154"/>
      <c r="E11" s="154"/>
      <c r="F11" s="154"/>
      <c r="G11" s="154"/>
      <c r="H11" s="112"/>
      <c r="I11" s="109"/>
    </row>
    <row r="12" spans="1:10" s="19" customFormat="1" ht="30.6" customHeight="1">
      <c r="A12" s="110"/>
      <c r="B12" s="140" t="s">
        <v>13</v>
      </c>
      <c r="C12" s="154" t="s">
        <v>14</v>
      </c>
      <c r="D12" s="154"/>
      <c r="E12" s="154"/>
      <c r="F12" s="154"/>
      <c r="G12" s="154"/>
      <c r="H12" s="112"/>
      <c r="I12" s="109"/>
    </row>
    <row r="13" spans="1:10" s="19" customFormat="1" ht="15.75" hidden="1">
      <c r="A13" s="110"/>
      <c r="B13" s="114"/>
      <c r="C13" s="113"/>
      <c r="D13" s="115"/>
      <c r="E13" s="115"/>
      <c r="F13" s="115"/>
      <c r="H13" s="112"/>
      <c r="I13" s="109"/>
    </row>
    <row r="14" spans="1:10" s="19" customFormat="1" ht="15.75" hidden="1">
      <c r="A14" s="110"/>
      <c r="B14" s="114"/>
      <c r="C14" s="113"/>
      <c r="D14" s="115"/>
      <c r="E14" s="115"/>
      <c r="F14" s="115"/>
      <c r="H14" s="112"/>
      <c r="I14" s="109"/>
    </row>
    <row r="15" spans="1:10" s="19" customFormat="1" ht="15.75" hidden="1">
      <c r="A15" s="110"/>
      <c r="B15" s="114"/>
      <c r="C15" s="113"/>
      <c r="D15" s="115"/>
      <c r="E15" s="115"/>
      <c r="F15" s="115"/>
      <c r="H15" s="112"/>
      <c r="I15" s="109"/>
    </row>
    <row r="16" spans="1:10"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sheetData>
  <mergeCells count="12">
    <mergeCell ref="B6:G6"/>
    <mergeCell ref="B7:G7"/>
    <mergeCell ref="C11:G11"/>
    <mergeCell ref="C12:G12"/>
    <mergeCell ref="C10:G10"/>
    <mergeCell ref="C9:G9"/>
    <mergeCell ref="C8:G8"/>
    <mergeCell ref="I4:J4"/>
    <mergeCell ref="I1:J1"/>
    <mergeCell ref="A1:E1"/>
    <mergeCell ref="B3:G3"/>
    <mergeCell ref="B4:G4"/>
  </mergeCells>
  <pageMargins left="0.7" right="0.7" top="0.75" bottom="0.75" header="0" footer="0"/>
  <pageSetup paperSize="9" scale="5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N80"/>
  <sheetViews>
    <sheetView showGridLines="0" tabSelected="1" topLeftCell="A21" zoomScale="93" zoomScaleNormal="93" workbookViewId="0">
      <selection activeCell="C26" sqref="C26"/>
    </sheetView>
  </sheetViews>
  <sheetFormatPr defaultColWidth="0" defaultRowHeight="12.75"/>
  <cols>
    <col min="1" max="1" width="12.5703125" style="43" customWidth="1"/>
    <col min="2" max="2" width="41.85546875" style="37" customWidth="1"/>
    <col min="3" max="3" width="13.7109375" style="19" bestFit="1" customWidth="1"/>
    <col min="4" max="4" width="11.28515625" style="19" customWidth="1"/>
    <col min="5" max="5" width="11.42578125" style="19" customWidth="1"/>
    <col min="6" max="6" width="12.28515625" style="19" bestFit="1" customWidth="1"/>
    <col min="7" max="7" width="15.140625" style="19" bestFit="1" customWidth="1"/>
    <col min="8" max="8" width="2.5703125" style="19" customWidth="1"/>
    <col min="9" max="9" width="62.7109375" style="45" customWidth="1"/>
    <col min="10" max="10" width="10.85546875" style="19" hidden="1" customWidth="1"/>
    <col min="11" max="326" width="0" style="19" hidden="1" customWidth="1"/>
    <col min="327" max="16383" width="12.5703125" style="19" hidden="1"/>
    <col min="16384" max="16384" width="12.5703125" style="19" hidden="1" customWidth="1"/>
  </cols>
  <sheetData>
    <row r="1" spans="1:10" ht="57" customHeight="1">
      <c r="A1" s="150" t="e" vm="1">
        <v>#VALUE!</v>
      </c>
      <c r="B1" s="150"/>
      <c r="C1" s="150"/>
      <c r="D1" s="150"/>
      <c r="E1" s="150"/>
      <c r="F1" s="150"/>
      <c r="I1" s="105" t="e" vm="2">
        <v>#VALUE!</v>
      </c>
    </row>
    <row r="2" spans="1:10">
      <c r="A2" s="106"/>
      <c r="B2" s="106"/>
      <c r="E2" s="107"/>
      <c r="F2" s="107"/>
      <c r="G2" s="107"/>
      <c r="H2" s="107"/>
      <c r="I2" s="44"/>
    </row>
    <row r="3" spans="1:10" ht="15.75">
      <c r="B3" s="151" t="s">
        <v>15</v>
      </c>
      <c r="C3" s="151"/>
      <c r="D3" s="151"/>
      <c r="E3" s="151"/>
      <c r="F3" s="151"/>
      <c r="G3" s="151"/>
      <c r="I3" s="108"/>
      <c r="J3" s="109"/>
    </row>
    <row r="4" spans="1:10" ht="16.5" thickBot="1">
      <c r="A4" s="110"/>
      <c r="B4" s="164" t="s">
        <v>16</v>
      </c>
      <c r="C4" s="164"/>
      <c r="D4" s="164"/>
      <c r="E4" s="164"/>
      <c r="F4" s="164"/>
      <c r="G4" s="164"/>
      <c r="I4" s="111" t="s">
        <v>0</v>
      </c>
      <c r="J4" s="109"/>
    </row>
    <row r="5" spans="1:10">
      <c r="A5" s="14"/>
      <c r="B5" s="97" t="s">
        <v>17</v>
      </c>
      <c r="C5" s="166"/>
      <c r="D5" s="167"/>
      <c r="E5" s="167"/>
      <c r="F5" s="103"/>
      <c r="G5" s="103"/>
      <c r="I5" s="24" t="s">
        <v>18</v>
      </c>
      <c r="J5" s="17"/>
    </row>
    <row r="6" spans="1:10">
      <c r="A6" s="14"/>
      <c r="B6" s="97"/>
      <c r="C6" s="100"/>
      <c r="D6" s="101"/>
      <c r="E6" s="101"/>
      <c r="F6" s="99"/>
      <c r="G6" s="99"/>
      <c r="I6" s="39"/>
      <c r="J6" s="17"/>
    </row>
    <row r="7" spans="1:10">
      <c r="A7" s="14"/>
      <c r="B7" s="97" t="s">
        <v>19</v>
      </c>
      <c r="C7" s="168"/>
      <c r="D7" s="161"/>
      <c r="E7" s="161"/>
      <c r="F7" s="99"/>
      <c r="G7" s="99"/>
      <c r="I7" s="24" t="s">
        <v>20</v>
      </c>
      <c r="J7" s="17"/>
    </row>
    <row r="8" spans="1:10">
      <c r="A8" s="14"/>
      <c r="B8" s="65" t="s">
        <v>21</v>
      </c>
      <c r="C8" s="161"/>
      <c r="D8" s="161"/>
      <c r="E8" s="161"/>
      <c r="F8" s="99"/>
      <c r="G8" s="99"/>
      <c r="I8" s="24" t="s">
        <v>18</v>
      </c>
      <c r="J8" s="47"/>
    </row>
    <row r="9" spans="1:10">
      <c r="A9" s="14"/>
      <c r="B9" s="97" t="s">
        <v>22</v>
      </c>
      <c r="C9" s="169"/>
      <c r="D9" s="169"/>
      <c r="E9" s="169"/>
      <c r="F9" s="99"/>
      <c r="G9" s="99"/>
      <c r="I9" s="39"/>
      <c r="J9" s="17"/>
    </row>
    <row r="10" spans="1:10">
      <c r="A10" s="14"/>
      <c r="B10" s="97" t="s">
        <v>23</v>
      </c>
      <c r="C10" s="169"/>
      <c r="D10" s="169"/>
      <c r="E10" s="169"/>
      <c r="F10" s="99"/>
      <c r="G10" s="99"/>
      <c r="I10" s="39"/>
      <c r="J10" s="17"/>
    </row>
    <row r="11" spans="1:10">
      <c r="A11" s="14"/>
      <c r="B11" s="97" t="s">
        <v>24</v>
      </c>
      <c r="C11" s="169"/>
      <c r="D11" s="169"/>
      <c r="E11" s="169"/>
      <c r="F11" s="99"/>
      <c r="G11" s="99"/>
      <c r="I11" s="39"/>
      <c r="J11" s="17"/>
    </row>
    <row r="12" spans="1:10">
      <c r="A12" s="14"/>
      <c r="B12" s="97" t="s">
        <v>25</v>
      </c>
      <c r="C12" s="158"/>
      <c r="D12" s="158"/>
      <c r="E12" s="158"/>
      <c r="F12" s="102"/>
      <c r="G12" s="102"/>
      <c r="I12" s="39"/>
      <c r="J12" s="17"/>
    </row>
    <row r="13" spans="1:10">
      <c r="A13" s="14"/>
      <c r="B13" s="97"/>
      <c r="C13" s="100"/>
      <c r="D13" s="101"/>
      <c r="E13" s="101"/>
      <c r="F13" s="99"/>
      <c r="G13" s="99"/>
      <c r="I13" s="39"/>
      <c r="J13" s="17"/>
    </row>
    <row r="14" spans="1:10">
      <c r="A14" s="14"/>
      <c r="B14" s="97" t="s">
        <v>26</v>
      </c>
      <c r="C14" s="159"/>
      <c r="D14" s="160"/>
      <c r="E14" s="160"/>
      <c r="F14" s="99"/>
      <c r="G14" s="99"/>
      <c r="I14" s="24" t="s">
        <v>27</v>
      </c>
      <c r="J14" s="37"/>
    </row>
    <row r="15" spans="1:10" ht="51.75" thickBot="1">
      <c r="A15" s="14"/>
      <c r="B15" s="97" t="s">
        <v>28</v>
      </c>
      <c r="C15" s="161"/>
      <c r="D15" s="161"/>
      <c r="E15" s="161"/>
      <c r="F15" s="98"/>
      <c r="G15" s="98"/>
      <c r="I15" s="24" t="s">
        <v>29</v>
      </c>
      <c r="J15" s="47"/>
    </row>
    <row r="16" spans="1:10">
      <c r="A16" s="14"/>
      <c r="B16" s="17"/>
      <c r="C16" s="17"/>
      <c r="D16" s="33"/>
      <c r="E16" s="17"/>
      <c r="F16" s="67"/>
      <c r="G16" s="33"/>
      <c r="I16" s="39"/>
      <c r="J16" s="17"/>
    </row>
    <row r="17" spans="1:10" ht="15.75">
      <c r="A17" s="14"/>
      <c r="B17" s="155" t="s">
        <v>30</v>
      </c>
      <c r="C17" s="155"/>
      <c r="D17" s="155"/>
      <c r="E17" s="155"/>
      <c r="F17" s="155"/>
      <c r="G17" s="155"/>
      <c r="I17" s="39"/>
      <c r="J17" s="17"/>
    </row>
    <row r="18" spans="1:10" ht="13.5" thickBot="1">
      <c r="A18" s="14"/>
      <c r="B18" s="156" t="s">
        <v>31</v>
      </c>
      <c r="C18" s="156"/>
      <c r="D18" s="156"/>
      <c r="E18" s="156"/>
      <c r="F18" s="156"/>
      <c r="G18" s="156"/>
      <c r="I18" s="39"/>
      <c r="J18" s="17"/>
    </row>
    <row r="19" spans="1:10">
      <c r="A19" s="14"/>
      <c r="B19" s="83" t="s">
        <v>32</v>
      </c>
      <c r="C19" s="13" t="s">
        <v>33</v>
      </c>
      <c r="D19" s="96" cm="1">
        <f t="array" ref="D19">_xlfn.IFS(C19="geen",0,C19="I",1,C19="II",2,C19="III",3)</f>
        <v>1</v>
      </c>
      <c r="E19" s="163"/>
      <c r="F19" s="163"/>
      <c r="G19" s="94"/>
      <c r="H19" s="95"/>
      <c r="I19" s="24" t="s">
        <v>34</v>
      </c>
      <c r="J19" s="17"/>
    </row>
    <row r="20" spans="1:10" ht="13.5" thickBot="1">
      <c r="A20" s="14"/>
      <c r="B20" s="83" t="s">
        <v>35</v>
      </c>
      <c r="C20" s="9" t="s">
        <v>33</v>
      </c>
      <c r="D20" s="93" cm="1">
        <f t="array" ref="D20">_xlfn.IFS(C20="geen",0,C20="I",1,C20="II",2,C20="III",3)</f>
        <v>1</v>
      </c>
      <c r="E20" s="163"/>
      <c r="F20" s="163"/>
      <c r="G20" s="94"/>
      <c r="H20" s="95"/>
      <c r="I20" s="24" t="s">
        <v>34</v>
      </c>
      <c r="J20" s="17"/>
    </row>
    <row r="21" spans="1:10">
      <c r="A21" s="14"/>
      <c r="B21" s="92"/>
      <c r="C21" s="17"/>
      <c r="D21" s="125"/>
      <c r="E21" s="17"/>
      <c r="F21" s="17"/>
      <c r="G21" s="17"/>
      <c r="I21" s="39"/>
      <c r="J21" s="17"/>
    </row>
    <row r="22" spans="1:10" ht="15.75">
      <c r="A22" s="14"/>
      <c r="B22" s="155" t="s">
        <v>36</v>
      </c>
      <c r="C22" s="155"/>
      <c r="D22" s="155"/>
      <c r="E22" s="155"/>
      <c r="F22" s="155"/>
      <c r="G22" s="155"/>
      <c r="I22" s="39"/>
      <c r="J22" s="17"/>
    </row>
    <row r="23" spans="1:10" ht="16.5" customHeight="1" thickBot="1">
      <c r="A23" s="14"/>
      <c r="B23" s="156" t="s">
        <v>37</v>
      </c>
      <c r="C23" s="156"/>
      <c r="D23" s="156"/>
      <c r="E23" s="156"/>
      <c r="F23" s="156"/>
      <c r="G23" s="156"/>
      <c r="I23" s="39"/>
      <c r="J23" s="17"/>
    </row>
    <row r="24" spans="1:10">
      <c r="A24" s="14"/>
      <c r="B24" s="83" t="s">
        <v>38</v>
      </c>
      <c r="C24" s="9" t="s">
        <v>33</v>
      </c>
      <c r="D24" s="89" cm="1">
        <f t="array" ref="D24">_xlfn.IFS(C24="geen",0,C24="I",1,C24="II",2,C24="III",3)</f>
        <v>1</v>
      </c>
      <c r="E24" s="90"/>
      <c r="F24" s="91"/>
      <c r="G24" s="91"/>
      <c r="I24" s="24" t="s">
        <v>39</v>
      </c>
      <c r="J24" s="47"/>
    </row>
    <row r="25" spans="1:10">
      <c r="A25" s="14"/>
      <c r="B25" s="83" t="s">
        <v>40</v>
      </c>
      <c r="C25" s="10"/>
      <c r="D25" s="87"/>
      <c r="E25" s="23"/>
      <c r="F25" s="88"/>
      <c r="G25" s="88"/>
      <c r="I25" s="24" t="s">
        <v>41</v>
      </c>
      <c r="J25" s="47"/>
    </row>
    <row r="26" spans="1:10">
      <c r="A26" s="14"/>
      <c r="B26" s="83" t="s">
        <v>42</v>
      </c>
      <c r="C26" s="11" t="s">
        <v>43</v>
      </c>
      <c r="D26" s="84" cm="1">
        <f t="array" ref="D26">_xlfn.IFS(C26="geen",0,C26="I",1,C26="II",2,C26="III",3)</f>
        <v>0</v>
      </c>
      <c r="E26" s="85"/>
      <c r="F26" s="86"/>
      <c r="G26" s="86"/>
      <c r="I26" s="24" t="s">
        <v>39</v>
      </c>
      <c r="J26" s="47"/>
    </row>
    <row r="27" spans="1:10" ht="13.5" thickBot="1">
      <c r="A27" s="14"/>
      <c r="B27" s="83" t="s">
        <v>44</v>
      </c>
      <c r="C27" s="12"/>
      <c r="D27" s="81"/>
      <c r="E27" s="81"/>
      <c r="F27" s="82"/>
      <c r="G27" s="82"/>
      <c r="I27" s="24" t="s">
        <v>41</v>
      </c>
      <c r="J27" s="47"/>
    </row>
    <row r="28" spans="1:10">
      <c r="A28" s="14"/>
      <c r="B28" s="17"/>
      <c r="C28" s="17"/>
      <c r="D28" s="17"/>
      <c r="E28" s="17"/>
      <c r="F28" s="17"/>
      <c r="G28" s="17"/>
      <c r="I28" s="39"/>
      <c r="J28" s="17"/>
    </row>
    <row r="29" spans="1:10" ht="15.75">
      <c r="A29" s="14"/>
      <c r="B29" s="155" t="s">
        <v>45</v>
      </c>
      <c r="C29" s="155"/>
      <c r="D29" s="155"/>
      <c r="E29" s="155"/>
      <c r="F29" s="155"/>
      <c r="G29" s="155"/>
      <c r="I29" s="39"/>
      <c r="J29" s="78" t="s">
        <v>46</v>
      </c>
    </row>
    <row r="30" spans="1:10" ht="49.5" customHeight="1">
      <c r="A30" s="14"/>
      <c r="B30" s="156" t="s">
        <v>47</v>
      </c>
      <c r="C30" s="156"/>
      <c r="D30" s="156"/>
      <c r="E30" s="156"/>
      <c r="F30" s="156"/>
      <c r="G30" s="156"/>
      <c r="I30" s="39"/>
      <c r="J30" s="17"/>
    </row>
    <row r="31" spans="1:10">
      <c r="A31" s="14"/>
      <c r="B31" s="65" t="s">
        <v>48</v>
      </c>
      <c r="C31" s="79">
        <f>C15</f>
        <v>0</v>
      </c>
      <c r="D31" s="60"/>
      <c r="E31" s="80"/>
      <c r="F31" s="60"/>
      <c r="G31" s="60"/>
      <c r="I31" s="24" t="s">
        <v>49</v>
      </c>
      <c r="J31" s="17"/>
    </row>
    <row r="32" spans="1:10">
      <c r="A32" s="14"/>
      <c r="B32" s="65" t="s">
        <v>50</v>
      </c>
      <c r="C32" s="3"/>
      <c r="D32" s="23"/>
      <c r="E32" s="60"/>
      <c r="F32" s="77"/>
      <c r="G32" s="60"/>
      <c r="I32" s="24" t="s">
        <v>51</v>
      </c>
      <c r="J32" s="17"/>
    </row>
    <row r="33" spans="1:10">
      <c r="A33" s="14"/>
      <c r="B33" s="65"/>
      <c r="C33" s="75"/>
      <c r="D33" s="76" t="s">
        <v>52</v>
      </c>
      <c r="E33" s="23"/>
      <c r="F33" s="40" t="s">
        <v>53</v>
      </c>
      <c r="G33" s="60"/>
      <c r="I33" s="39"/>
      <c r="J33" s="50"/>
    </row>
    <row r="34" spans="1:10" ht="38.25">
      <c r="A34" s="14"/>
      <c r="B34" s="65" t="s">
        <v>54</v>
      </c>
      <c r="C34" s="2"/>
      <c r="D34" s="40">
        <f>IF(OR($C$24="geen",C25="nvt"),0,IF((DAYS360(C25,$C$32)-(C34*360-1))&gt;0,C34,0))</f>
        <v>0</v>
      </c>
      <c r="E34" s="2"/>
      <c r="F34" s="40">
        <f>IF(OR($C$26="geen",C27="nvt"),0,IF((DAYS360(C27,$C$32)-(E34*360-1))&gt;0,E34,0))</f>
        <v>0</v>
      </c>
      <c r="G34" s="60"/>
      <c r="I34" s="24" t="s">
        <v>55</v>
      </c>
      <c r="J34" s="50"/>
    </row>
    <row r="35" spans="1:10">
      <c r="A35" s="14"/>
      <c r="B35" s="62" t="s">
        <v>56</v>
      </c>
      <c r="C35" s="63"/>
      <c r="D35" s="40">
        <f>IF(OR(C25="nvt",D24&gt;D19),"onbevoegd",ROUNDDOWN(($C$5-$C$32)/365,0))</f>
        <v>0</v>
      </c>
      <c r="E35" s="64"/>
      <c r="F35" s="40">
        <f>IF(OR(C27="nvt",D26&gt;D20),"onbevoegd",ROUNDDOWN(($C$5-$C$32)/365,0))</f>
        <v>0</v>
      </c>
      <c r="G35" s="60"/>
      <c r="H35" s="17"/>
      <c r="I35" s="24" t="s">
        <v>57</v>
      </c>
      <c r="J35" s="50"/>
    </row>
    <row r="36" spans="1:10">
      <c r="A36" s="14"/>
      <c r="B36" s="65" t="s">
        <v>58</v>
      </c>
      <c r="C36" s="63"/>
      <c r="D36" s="40">
        <f>IF(D35="onbevoegd","onbevoegd",SUM(D34:D35))</f>
        <v>0</v>
      </c>
      <c r="E36" s="64"/>
      <c r="F36" s="40">
        <f>IF(F35="onbevoegd","onbevoegd",SUM(F34:F35))</f>
        <v>0</v>
      </c>
      <c r="G36" s="60"/>
      <c r="H36" s="17"/>
      <c r="I36" s="31"/>
      <c r="J36" s="50"/>
    </row>
    <row r="37" spans="1:10">
      <c r="A37" s="14"/>
      <c r="B37" s="65" t="s">
        <v>59</v>
      </c>
      <c r="C37" s="63"/>
      <c r="D37" s="40">
        <f>IF(D36="onbevoegd",0,IF(D36&gt;10,10,D36))</f>
        <v>0</v>
      </c>
      <c r="E37" s="64"/>
      <c r="F37" s="40">
        <f>IF(F36="onbevoegd",0,IF(F36&gt;11,10,F36))</f>
        <v>0</v>
      </c>
      <c r="G37" s="60"/>
      <c r="H37" s="17"/>
      <c r="I37" s="24" t="s">
        <v>60</v>
      </c>
      <c r="J37" s="50"/>
    </row>
    <row r="38" spans="1:10">
      <c r="A38" s="14"/>
      <c r="B38" s="66"/>
      <c r="C38" s="66"/>
      <c r="D38" s="67"/>
      <c r="E38" s="32"/>
      <c r="F38" s="67"/>
      <c r="G38" s="47"/>
      <c r="H38" s="17"/>
      <c r="I38" s="31"/>
      <c r="J38" s="50"/>
    </row>
    <row r="39" spans="1:10" ht="15.75">
      <c r="A39" s="14"/>
      <c r="B39" s="155" t="s">
        <v>61</v>
      </c>
      <c r="C39" s="155"/>
      <c r="D39" s="155"/>
      <c r="E39" s="155"/>
      <c r="F39" s="155"/>
      <c r="G39" s="155"/>
      <c r="H39" s="68"/>
      <c r="I39" s="31"/>
      <c r="J39" s="50"/>
    </row>
    <row r="40" spans="1:10" ht="68.25" customHeight="1">
      <c r="A40" s="14"/>
      <c r="B40" s="156" t="s">
        <v>62</v>
      </c>
      <c r="C40" s="156"/>
      <c r="D40" s="156"/>
      <c r="E40" s="156"/>
      <c r="F40" s="156"/>
      <c r="G40" s="156"/>
      <c r="H40" s="69"/>
      <c r="I40" s="31"/>
      <c r="J40" s="50"/>
    </row>
    <row r="41" spans="1:10" s="45" customFormat="1" ht="30" customHeight="1">
      <c r="A41" s="31"/>
      <c r="B41" s="121" t="s">
        <v>63</v>
      </c>
      <c r="C41" s="70" t="s">
        <v>64</v>
      </c>
      <c r="D41" s="71" t="s">
        <v>65</v>
      </c>
      <c r="E41" s="70" t="s">
        <v>66</v>
      </c>
      <c r="F41" s="70" t="s">
        <v>67</v>
      </c>
      <c r="G41" s="70" t="s">
        <v>68</v>
      </c>
      <c r="H41" s="72"/>
      <c r="I41" s="73"/>
      <c r="J41" s="74"/>
    </row>
    <row r="42" spans="1:10" ht="58.15" customHeight="1">
      <c r="A42" s="14"/>
      <c r="B42" s="61" t="s">
        <v>69</v>
      </c>
      <c r="C42" s="141">
        <v>30</v>
      </c>
      <c r="D42" s="139"/>
      <c r="E42" s="59">
        <f>IF(C14="cantor",0,D42*C42/52)</f>
        <v>0</v>
      </c>
      <c r="F42" s="51"/>
      <c r="G42" s="122">
        <f>IF(C24="iii",(4.2*E42)/60,(5.4*E42)/60)</f>
        <v>0</v>
      </c>
      <c r="H42" s="47"/>
      <c r="I42" s="24" t="s">
        <v>70</v>
      </c>
    </row>
    <row r="43" spans="1:10" ht="61.15" customHeight="1">
      <c r="A43" s="14"/>
      <c r="B43" s="61" t="s">
        <v>71</v>
      </c>
      <c r="C43" s="141">
        <v>5</v>
      </c>
      <c r="D43" s="139"/>
      <c r="E43" s="59">
        <f>IF(C11="cantor",0,D43*C43/52)</f>
        <v>0</v>
      </c>
      <c r="F43" s="22"/>
      <c r="G43" s="122">
        <f>IF(C24="iii",(4.2*E43)/60,(5.4*E43)/60)</f>
        <v>0</v>
      </c>
      <c r="H43" s="47"/>
      <c r="I43" s="24" t="s">
        <v>72</v>
      </c>
    </row>
    <row r="44" spans="1:10" ht="75" customHeight="1">
      <c r="A44" s="14"/>
      <c r="B44" s="61" t="s">
        <v>73</v>
      </c>
      <c r="C44" s="141">
        <v>5</v>
      </c>
      <c r="D44" s="139"/>
      <c r="E44" s="59">
        <f>IF(C12="cantor",0,D44*C44/52)</f>
        <v>0</v>
      </c>
      <c r="F44" s="51"/>
      <c r="G44" s="122">
        <f>IF(C24="iii",(4.2*E44)/60,(5.4*E44)/60)</f>
        <v>0</v>
      </c>
      <c r="H44" s="47"/>
      <c r="I44" s="24" t="s">
        <v>74</v>
      </c>
    </row>
    <row r="45" spans="1:10" ht="25.5">
      <c r="A45" s="14"/>
      <c r="B45" s="61" t="s">
        <v>75</v>
      </c>
      <c r="C45" s="141">
        <v>30</v>
      </c>
      <c r="D45" s="139"/>
      <c r="E45" s="59"/>
      <c r="F45" s="22">
        <f>IF(C14="organist",0,D45*C45/52)</f>
        <v>0</v>
      </c>
      <c r="G45" s="122">
        <f>IF(C26="iii",(4.2*F45)/60,(5.4*F45)/60)</f>
        <v>0</v>
      </c>
      <c r="H45" s="47"/>
      <c r="I45" s="24" t="s">
        <v>76</v>
      </c>
    </row>
    <row r="46" spans="1:10">
      <c r="A46" s="14"/>
      <c r="B46" s="61" t="s">
        <v>77</v>
      </c>
      <c r="C46" s="141">
        <v>185</v>
      </c>
      <c r="D46" s="139"/>
      <c r="E46" s="59">
        <f>IF(C14="cantor",0,D46*C46/52)</f>
        <v>0</v>
      </c>
      <c r="F46" s="59"/>
      <c r="G46" s="122">
        <f>IF(C24="iii",(4.2*E46)/60,(5.4*E46)/60)</f>
        <v>0</v>
      </c>
      <c r="H46" s="17"/>
      <c r="I46" s="18"/>
      <c r="J46" s="50"/>
    </row>
    <row r="47" spans="1:10">
      <c r="A47" s="14"/>
      <c r="B47" s="61" t="s">
        <v>78</v>
      </c>
      <c r="C47" s="141">
        <v>40</v>
      </c>
      <c r="D47" s="139"/>
      <c r="E47" s="59">
        <f>IF(C14="cantor",0,D47*C47/52)</f>
        <v>0</v>
      </c>
      <c r="F47" s="51"/>
      <c r="G47" s="122">
        <f>IF(C24="iii",(4.2*E47)/60,(5.4*E47)/60)</f>
        <v>0</v>
      </c>
      <c r="H47" s="17"/>
      <c r="I47" s="18"/>
      <c r="J47" s="50"/>
    </row>
    <row r="48" spans="1:10">
      <c r="A48" s="14"/>
      <c r="B48" s="61"/>
      <c r="C48" s="51"/>
      <c r="D48" s="22"/>
      <c r="E48" s="59"/>
      <c r="F48" s="51"/>
      <c r="G48" s="22"/>
      <c r="H48" s="47"/>
      <c r="I48" s="18"/>
      <c r="J48" s="50"/>
    </row>
    <row r="49" spans="1:10" ht="45" customHeight="1">
      <c r="A49" s="14"/>
      <c r="B49" s="119" t="s">
        <v>79</v>
      </c>
      <c r="C49" s="55"/>
      <c r="D49" s="56"/>
      <c r="E49" s="118" t="s">
        <v>80</v>
      </c>
      <c r="F49" s="118" t="s">
        <v>81</v>
      </c>
      <c r="G49" s="118" t="s">
        <v>82</v>
      </c>
      <c r="H49" s="47"/>
      <c r="I49" s="120" t="s">
        <v>83</v>
      </c>
      <c r="J49" s="50"/>
    </row>
    <row r="50" spans="1:10">
      <c r="A50" s="14"/>
      <c r="B50" s="5" t="s">
        <v>84</v>
      </c>
      <c r="C50" s="60"/>
      <c r="D50" s="60"/>
      <c r="E50" s="8"/>
      <c r="F50" s="8"/>
      <c r="G50" s="122">
        <f>F50+E50</f>
        <v>0</v>
      </c>
      <c r="H50" s="47"/>
      <c r="I50" s="49"/>
      <c r="J50" s="50"/>
    </row>
    <row r="51" spans="1:10">
      <c r="A51" s="14"/>
      <c r="B51" s="5" t="s">
        <v>84</v>
      </c>
      <c r="C51" s="51"/>
      <c r="D51" s="51"/>
      <c r="E51" s="8"/>
      <c r="F51" s="8"/>
      <c r="G51" s="122">
        <f t="shared" ref="G51:G53" si="0">F51+E51</f>
        <v>0</v>
      </c>
      <c r="H51" s="47"/>
      <c r="I51" s="49"/>
      <c r="J51" s="50"/>
    </row>
    <row r="52" spans="1:10">
      <c r="A52" s="14"/>
      <c r="B52" s="5" t="s">
        <v>84</v>
      </c>
      <c r="C52" s="51"/>
      <c r="D52" s="51"/>
      <c r="E52" s="8"/>
      <c r="F52" s="8"/>
      <c r="G52" s="122">
        <f t="shared" si="0"/>
        <v>0</v>
      </c>
      <c r="H52" s="47"/>
      <c r="I52" s="49"/>
      <c r="J52" s="50"/>
    </row>
    <row r="53" spans="1:10">
      <c r="A53" s="14"/>
      <c r="B53" s="5" t="s">
        <v>84</v>
      </c>
      <c r="C53" s="51"/>
      <c r="D53" s="51"/>
      <c r="E53" s="8"/>
      <c r="F53" s="8"/>
      <c r="G53" s="122">
        <f t="shared" si="0"/>
        <v>0</v>
      </c>
      <c r="H53" s="48"/>
      <c r="I53" s="49"/>
      <c r="J53" s="50"/>
    </row>
    <row r="54" spans="1:10" ht="42" customHeight="1">
      <c r="A54" s="14"/>
      <c r="B54" s="119" t="s">
        <v>85</v>
      </c>
      <c r="C54" s="55"/>
      <c r="D54" s="56"/>
      <c r="E54" s="57"/>
      <c r="F54" s="55"/>
      <c r="G54" s="123"/>
      <c r="H54" s="58"/>
      <c r="I54" s="120" t="s">
        <v>86</v>
      </c>
      <c r="J54" s="50"/>
    </row>
    <row r="55" spans="1:10">
      <c r="A55" s="14"/>
      <c r="B55" s="5" t="s">
        <v>84</v>
      </c>
      <c r="C55" s="51"/>
      <c r="D55" s="51"/>
      <c r="E55" s="7"/>
      <c r="F55" s="7"/>
      <c r="G55" s="122">
        <f>(F55+E55)/52</f>
        <v>0</v>
      </c>
      <c r="H55" s="48"/>
      <c r="I55" s="49"/>
      <c r="J55" s="50"/>
    </row>
    <row r="56" spans="1:10">
      <c r="A56" s="14"/>
      <c r="B56" s="5" t="s">
        <v>84</v>
      </c>
      <c r="C56" s="52"/>
      <c r="D56" s="51"/>
      <c r="E56" s="7"/>
      <c r="F56" s="7"/>
      <c r="G56" s="122">
        <f t="shared" ref="G56:G57" si="1">(F56+E56)/52</f>
        <v>0</v>
      </c>
      <c r="H56" s="47"/>
      <c r="I56" s="49"/>
      <c r="J56" s="50"/>
    </row>
    <row r="57" spans="1:10">
      <c r="A57" s="14"/>
      <c r="B57" s="6" t="s">
        <v>84</v>
      </c>
      <c r="C57" s="53"/>
      <c r="D57" s="54"/>
      <c r="E57" s="7"/>
      <c r="F57" s="7"/>
      <c r="G57" s="124">
        <f t="shared" si="1"/>
        <v>0</v>
      </c>
      <c r="H57" s="47"/>
      <c r="I57" s="49"/>
      <c r="J57" s="50"/>
    </row>
    <row r="58" spans="1:10">
      <c r="A58" s="14"/>
      <c r="B58" s="17"/>
      <c r="C58" s="17"/>
      <c r="D58" s="46"/>
      <c r="E58" s="17"/>
      <c r="F58" s="165"/>
      <c r="G58" s="174"/>
      <c r="H58" s="17"/>
      <c r="I58" s="31"/>
      <c r="J58" s="17"/>
    </row>
    <row r="59" spans="1:10" ht="15.75">
      <c r="A59" s="14"/>
      <c r="B59" s="162" t="s">
        <v>87</v>
      </c>
      <c r="C59" s="162"/>
      <c r="D59" s="162"/>
      <c r="E59" s="162"/>
      <c r="F59" s="162"/>
      <c r="G59" s="162"/>
      <c r="H59" s="32"/>
      <c r="I59" s="18"/>
      <c r="J59" s="17"/>
    </row>
    <row r="60" spans="1:10">
      <c r="A60" s="14"/>
      <c r="B60" s="156" t="s">
        <v>88</v>
      </c>
      <c r="C60" s="156"/>
      <c r="D60" s="156"/>
      <c r="E60" s="156"/>
      <c r="F60" s="156"/>
      <c r="G60" s="156"/>
      <c r="H60" s="17"/>
      <c r="I60" s="4" t="s">
        <v>89</v>
      </c>
      <c r="J60" s="17"/>
    </row>
    <row r="61" spans="1:10">
      <c r="A61" s="14"/>
      <c r="B61" s="15"/>
      <c r="C61" s="15"/>
      <c r="D61" s="16" t="s">
        <v>52</v>
      </c>
      <c r="E61" s="16"/>
      <c r="F61" s="16" t="s">
        <v>53</v>
      </c>
      <c r="G61" s="16"/>
      <c r="H61" s="17"/>
      <c r="I61" s="18"/>
      <c r="J61" s="17"/>
    </row>
    <row r="62" spans="1:10">
      <c r="A62" s="14"/>
      <c r="B62" s="20" t="s">
        <v>90</v>
      </c>
      <c r="C62" s="21"/>
      <c r="D62" s="22" t="str">
        <f>IF($C$24=$C$19,$C$19,IF($C$24&lt;$C$19,$C$19,IF(AND($C$24&gt;$C$19,$F$67&gt;2),IF($C$24="III",$C$19,$C$24),$C$19)))</f>
        <v>I</v>
      </c>
      <c r="E62" s="23"/>
      <c r="F62" s="22" t="str">
        <f>IF($C$26=$C$20,$C$20,IF($C$26&lt;$C$20,$C$20,IF(AND($C$26&gt;$C$20,$I$67&gt;2),IF($C$26="III",$C$20,$C$26),$C$20)))</f>
        <v>I</v>
      </c>
      <c r="G62" s="23"/>
      <c r="H62" s="17"/>
      <c r="I62" s="24" t="s">
        <v>91</v>
      </c>
      <c r="J62" s="17"/>
    </row>
    <row r="63" spans="1:10">
      <c r="A63" s="14"/>
      <c r="B63" s="25" t="s">
        <v>92</v>
      </c>
      <c r="C63" s="21"/>
      <c r="D63" s="22">
        <f>D37</f>
        <v>0</v>
      </c>
      <c r="E63" s="23"/>
      <c r="F63" s="22">
        <f>F37</f>
        <v>0</v>
      </c>
      <c r="G63" s="23"/>
      <c r="H63" s="17"/>
      <c r="I63" s="24" t="s">
        <v>93</v>
      </c>
      <c r="J63" s="17"/>
    </row>
    <row r="64" spans="1:10">
      <c r="A64" s="14"/>
      <c r="B64" s="25" t="s">
        <v>94</v>
      </c>
      <c r="C64" s="21"/>
      <c r="D64" s="22" t="str">
        <f>CONCATENATE(D62,".",D63)</f>
        <v>I.0</v>
      </c>
      <c r="E64" s="23"/>
      <c r="F64" s="22" t="str">
        <f>CONCATENATE(F62,".",F63)</f>
        <v>I.0</v>
      </c>
      <c r="G64" s="23"/>
      <c r="H64" s="17"/>
      <c r="I64" s="18"/>
      <c r="J64" s="17"/>
    </row>
    <row r="65" spans="1:10">
      <c r="A65" s="14"/>
      <c r="B65" s="26"/>
      <c r="C65" s="21"/>
      <c r="D65" s="27"/>
      <c r="E65" s="28"/>
      <c r="F65" s="21"/>
      <c r="G65" s="23"/>
      <c r="H65" s="17"/>
      <c r="I65" s="18"/>
      <c r="J65" s="17"/>
    </row>
    <row r="66" spans="1:10">
      <c r="A66" s="14"/>
      <c r="B66" s="29" t="s">
        <v>95</v>
      </c>
      <c r="C66" s="21"/>
      <c r="D66" s="30">
        <f>VLOOKUP(D64,Salaristabellen!A7:H44,8,FALSE)</f>
        <v>2.2013330250000003</v>
      </c>
      <c r="E66" s="23"/>
      <c r="F66" s="30">
        <f>VLOOKUP(F64,Salaristabellen!A7:H45,8,FALSE)</f>
        <v>2.2013330250000003</v>
      </c>
      <c r="G66" s="23"/>
      <c r="H66" s="17"/>
      <c r="I66" s="18"/>
      <c r="J66" s="17"/>
    </row>
    <row r="67" spans="1:10">
      <c r="A67" s="14"/>
      <c r="B67" s="29" t="s">
        <v>96</v>
      </c>
      <c r="C67" s="21"/>
      <c r="D67" s="30">
        <f>VLOOKUP(D64,Salaristabellen!A7:H44,2,FALSE)*12/(52*36)</f>
        <v>24.459255833333334</v>
      </c>
      <c r="E67" s="23"/>
      <c r="F67" s="30">
        <f>VLOOKUP(F64,Salaristabellen!A7:H45,2,FALSE)*12/(52*36)</f>
        <v>24.459255833333334</v>
      </c>
      <c r="G67" s="23"/>
      <c r="H67" s="17"/>
      <c r="I67" s="31"/>
      <c r="J67" s="17"/>
    </row>
    <row r="68" spans="1:10">
      <c r="A68" s="14"/>
      <c r="B68" s="17"/>
      <c r="C68" s="32"/>
      <c r="D68" s="95"/>
      <c r="E68" s="17"/>
      <c r="F68" s="17"/>
      <c r="G68" s="17"/>
      <c r="H68" s="17"/>
      <c r="I68" s="126"/>
      <c r="J68" s="17"/>
    </row>
    <row r="69" spans="1:10" ht="15.75">
      <c r="A69" s="14"/>
      <c r="B69" s="162" t="s">
        <v>97</v>
      </c>
      <c r="C69" s="162"/>
      <c r="D69" s="162"/>
      <c r="E69" s="162"/>
      <c r="F69" s="162"/>
      <c r="G69" s="162"/>
      <c r="H69" s="32"/>
      <c r="I69" s="18"/>
      <c r="J69" s="17"/>
    </row>
    <row r="70" spans="1:10" s="37" customFormat="1" ht="25.5">
      <c r="A70" s="33"/>
      <c r="B70" s="21" t="s">
        <v>52</v>
      </c>
      <c r="C70" s="34"/>
      <c r="D70" s="23"/>
      <c r="E70" s="30"/>
      <c r="F70" s="35" t="s">
        <v>98</v>
      </c>
      <c r="G70" s="36">
        <f>(SUM(E42:E47)*D66)+(SUM(E50:E53)*D67)+(SUM(E55:E57)/52*D67)</f>
        <v>0</v>
      </c>
      <c r="H70" s="17"/>
      <c r="I70" s="24" t="s">
        <v>99</v>
      </c>
      <c r="J70" s="17"/>
    </row>
    <row r="71" spans="1:10" s="37" customFormat="1" ht="25.5">
      <c r="A71" s="33"/>
      <c r="B71" s="21" t="s">
        <v>100</v>
      </c>
      <c r="C71" s="34"/>
      <c r="D71" s="23"/>
      <c r="E71" s="30"/>
      <c r="F71" s="35" t="s">
        <v>98</v>
      </c>
      <c r="G71" s="36">
        <f>(SUM(F42:F47)*F66)+(SUM(F50:F53)*F67)+(SUM(F55:F57)/52*F67)</f>
        <v>0</v>
      </c>
      <c r="H71" s="17"/>
      <c r="I71" s="24" t="s">
        <v>99</v>
      </c>
      <c r="J71" s="17"/>
    </row>
    <row r="72" spans="1:10" s="37" customFormat="1">
      <c r="A72" s="33"/>
      <c r="B72" s="157" t="s">
        <v>101</v>
      </c>
      <c r="C72" s="157"/>
      <c r="D72" s="157"/>
      <c r="E72" s="157"/>
      <c r="F72" s="157"/>
      <c r="G72" s="38">
        <f>SUM(G70:G71)</f>
        <v>0</v>
      </c>
      <c r="H72" s="17"/>
      <c r="I72" s="39"/>
      <c r="J72" s="17"/>
    </row>
    <row r="73" spans="1:10" s="37" customFormat="1">
      <c r="A73" s="33"/>
      <c r="B73" s="21"/>
      <c r="C73" s="40"/>
      <c r="D73" s="23"/>
      <c r="E73" s="40"/>
      <c r="F73" s="23"/>
      <c r="G73" s="41"/>
      <c r="H73" s="17"/>
      <c r="I73" s="39"/>
      <c r="J73" s="17"/>
    </row>
    <row r="74" spans="1:10" s="37" customFormat="1">
      <c r="A74" s="33"/>
      <c r="B74" s="157" t="s">
        <v>102</v>
      </c>
      <c r="C74" s="157"/>
      <c r="D74" s="157"/>
      <c r="E74" s="157"/>
      <c r="F74" s="157"/>
      <c r="G74" s="36">
        <f>G72*52/12</f>
        <v>0</v>
      </c>
      <c r="H74" s="17"/>
      <c r="I74" s="39"/>
      <c r="J74" s="17"/>
    </row>
    <row r="75" spans="1:10" s="37" customFormat="1">
      <c r="A75" s="33"/>
      <c r="B75" s="157" t="s">
        <v>103</v>
      </c>
      <c r="C75" s="157"/>
      <c r="D75" s="157"/>
      <c r="E75" s="157"/>
      <c r="F75" s="157"/>
      <c r="G75" s="36">
        <f>G72*52</f>
        <v>0</v>
      </c>
      <c r="H75" s="17"/>
      <c r="I75" s="39"/>
      <c r="J75" s="17"/>
    </row>
    <row r="76" spans="1:10" s="37" customFormat="1">
      <c r="A76" s="33"/>
      <c r="B76" s="157" t="s">
        <v>104</v>
      </c>
      <c r="C76" s="157"/>
      <c r="D76" s="157"/>
      <c r="E76" s="157"/>
      <c r="F76" s="157"/>
      <c r="G76" s="42">
        <f>SUM(G42:G48,G50:G53,G55:G57)/36</f>
        <v>0</v>
      </c>
      <c r="H76" s="17"/>
      <c r="I76" s="39"/>
      <c r="J76" s="17"/>
    </row>
    <row r="77" spans="1:10" s="37" customFormat="1">
      <c r="A77" s="14"/>
      <c r="B77" s="17"/>
      <c r="C77" s="17"/>
      <c r="D77" s="17"/>
      <c r="E77" s="17"/>
      <c r="F77" s="17"/>
      <c r="G77" s="17"/>
      <c r="H77" s="17"/>
      <c r="I77" s="39"/>
      <c r="J77" s="17"/>
    </row>
    <row r="78" spans="1:10">
      <c r="I78" s="44"/>
    </row>
    <row r="79" spans="1:10">
      <c r="I79" s="44"/>
    </row>
    <row r="80" spans="1:10">
      <c r="I80" s="44"/>
    </row>
  </sheetData>
  <mergeCells count="30">
    <mergeCell ref="B74:F74"/>
    <mergeCell ref="B75:F75"/>
    <mergeCell ref="B76:F76"/>
    <mergeCell ref="B4:G4"/>
    <mergeCell ref="B30:G30"/>
    <mergeCell ref="B29:G29"/>
    <mergeCell ref="B23:G23"/>
    <mergeCell ref="B22:G22"/>
    <mergeCell ref="B69:G69"/>
    <mergeCell ref="F58:G58"/>
    <mergeCell ref="C5:E5"/>
    <mergeCell ref="C8:E8"/>
    <mergeCell ref="C7:E7"/>
    <mergeCell ref="C9:E9"/>
    <mergeCell ref="C10:E10"/>
    <mergeCell ref="C11:E11"/>
    <mergeCell ref="A1:F1"/>
    <mergeCell ref="B3:G3"/>
    <mergeCell ref="B17:G17"/>
    <mergeCell ref="B18:G18"/>
    <mergeCell ref="B72:F72"/>
    <mergeCell ref="C12:E12"/>
    <mergeCell ref="C14:E14"/>
    <mergeCell ref="C15:E15"/>
    <mergeCell ref="B59:G59"/>
    <mergeCell ref="B60:G60"/>
    <mergeCell ref="B40:G40"/>
    <mergeCell ref="B39:G39"/>
    <mergeCell ref="E19:F19"/>
    <mergeCell ref="E20:F20"/>
  </mergeCells>
  <pageMargins left="0.7" right="0.7" top="0.75" bottom="0.75" header="0.3" footer="0.3"/>
  <pageSetup paperSize="9" scale="49"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2248CF41-73A7-43D7-8E1B-57D32C27054A}">
          <x14:formula1>
            <xm:f>Facilitair!$B$1:$E$1</xm:f>
          </x14:formula1>
          <xm:sqref>C19:C20 C24 C26</xm:sqref>
        </x14:dataValidation>
        <x14:dataValidation type="list" allowBlank="1" showInputMessage="1" showErrorMessage="1" xr:uid="{76EC266F-B9DA-4744-BCEB-FD6E17CE319D}">
          <x14:formula1>
            <xm:f>Facilitair!$B$2:$D$2</xm:f>
          </x14:formula1>
          <xm:sqref>C14:E14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206FB-D342-4318-81B6-BFC8D9717B4A}">
  <sheetPr>
    <pageSetUpPr fitToPage="1"/>
  </sheetPr>
  <dimension ref="A1:LN80"/>
  <sheetViews>
    <sheetView showGridLines="0" zoomScale="93" zoomScaleNormal="93" workbookViewId="0">
      <selection activeCell="C5" sqref="C5:E5"/>
    </sheetView>
  </sheetViews>
  <sheetFormatPr defaultColWidth="0" defaultRowHeight="12.75"/>
  <cols>
    <col min="1" max="1" width="12.5703125" style="43" customWidth="1"/>
    <col min="2" max="2" width="41.85546875" style="37" customWidth="1"/>
    <col min="3" max="3" width="13.7109375" style="19" bestFit="1" customWidth="1"/>
    <col min="4" max="4" width="11.28515625" style="19" customWidth="1"/>
    <col min="5" max="5" width="11.42578125" style="19" customWidth="1"/>
    <col min="6" max="6" width="12.28515625" style="19" bestFit="1" customWidth="1"/>
    <col min="7" max="7" width="15.140625" style="19" bestFit="1" customWidth="1"/>
    <col min="8" max="8" width="2.5703125" style="19" customWidth="1"/>
    <col min="9" max="9" width="62.7109375" style="45" customWidth="1"/>
    <col min="10" max="10" width="10.85546875" style="19" hidden="1" customWidth="1"/>
    <col min="11" max="326" width="0" style="19" hidden="1" customWidth="1"/>
    <col min="327" max="16383" width="12.5703125" style="19" hidden="1"/>
    <col min="16384" max="16384" width="12.5703125" style="19" hidden="1" customWidth="1"/>
  </cols>
  <sheetData>
    <row r="1" spans="1:10" ht="57" customHeight="1">
      <c r="A1" s="150" t="e" vm="1">
        <v>#VALUE!</v>
      </c>
      <c r="B1" s="150"/>
      <c r="C1" s="150"/>
      <c r="D1" s="150"/>
      <c r="E1" s="150"/>
      <c r="F1" s="150"/>
      <c r="I1" s="105" t="e" vm="2">
        <v>#VALUE!</v>
      </c>
    </row>
    <row r="2" spans="1:10">
      <c r="A2" s="106"/>
      <c r="B2" s="106"/>
      <c r="E2" s="107"/>
      <c r="F2" s="107"/>
      <c r="G2" s="107"/>
      <c r="H2" s="107"/>
      <c r="I2" s="44"/>
    </row>
    <row r="3" spans="1:10" ht="15.75">
      <c r="B3" s="151" t="s">
        <v>15</v>
      </c>
      <c r="C3" s="151"/>
      <c r="D3" s="151"/>
      <c r="E3" s="151"/>
      <c r="F3" s="151"/>
      <c r="G3" s="151"/>
      <c r="I3" s="108"/>
      <c r="J3" s="109"/>
    </row>
    <row r="4" spans="1:10" ht="16.5" thickBot="1">
      <c r="A4" s="110"/>
      <c r="B4" s="164" t="s">
        <v>16</v>
      </c>
      <c r="C4" s="164"/>
      <c r="D4" s="164"/>
      <c r="E4" s="164"/>
      <c r="F4" s="164"/>
      <c r="G4" s="164"/>
      <c r="I4" s="111" t="s">
        <v>0</v>
      </c>
      <c r="J4" s="109"/>
    </row>
    <row r="5" spans="1:10">
      <c r="A5" s="14"/>
      <c r="B5" s="97" t="s">
        <v>17</v>
      </c>
      <c r="C5" s="166"/>
      <c r="D5" s="167"/>
      <c r="E5" s="167"/>
      <c r="F5" s="103"/>
      <c r="G5" s="103"/>
      <c r="I5" s="24" t="s">
        <v>18</v>
      </c>
      <c r="J5" s="17"/>
    </row>
    <row r="6" spans="1:10">
      <c r="A6" s="14"/>
      <c r="B6" s="97"/>
      <c r="C6" s="100"/>
      <c r="D6" s="101"/>
      <c r="E6" s="101"/>
      <c r="F6" s="99"/>
      <c r="G6" s="99"/>
      <c r="I6" s="39"/>
      <c r="J6" s="17"/>
    </row>
    <row r="7" spans="1:10">
      <c r="A7" s="14"/>
      <c r="B7" s="97" t="s">
        <v>19</v>
      </c>
      <c r="C7" s="168"/>
      <c r="D7" s="161"/>
      <c r="E7" s="161"/>
      <c r="F7" s="99"/>
      <c r="G7" s="99"/>
      <c r="I7" s="24" t="s">
        <v>20</v>
      </c>
      <c r="J7" s="17"/>
    </row>
    <row r="8" spans="1:10">
      <c r="A8" s="14"/>
      <c r="B8" s="65" t="s">
        <v>21</v>
      </c>
      <c r="C8" s="161"/>
      <c r="D8" s="161"/>
      <c r="E8" s="161"/>
      <c r="F8" s="99"/>
      <c r="G8" s="99"/>
      <c r="I8" s="24" t="s">
        <v>18</v>
      </c>
      <c r="J8" s="47"/>
    </row>
    <row r="9" spans="1:10">
      <c r="A9" s="14"/>
      <c r="B9" s="97" t="s">
        <v>22</v>
      </c>
      <c r="C9" s="169"/>
      <c r="D9" s="169"/>
      <c r="E9" s="169"/>
      <c r="F9" s="99"/>
      <c r="G9" s="99"/>
      <c r="I9" s="39"/>
      <c r="J9" s="17"/>
    </row>
    <row r="10" spans="1:10">
      <c r="A10" s="14"/>
      <c r="B10" s="97" t="s">
        <v>23</v>
      </c>
      <c r="C10" s="169"/>
      <c r="D10" s="169"/>
      <c r="E10" s="169"/>
      <c r="F10" s="99"/>
      <c r="G10" s="99"/>
      <c r="I10" s="39"/>
      <c r="J10" s="17"/>
    </row>
    <row r="11" spans="1:10">
      <c r="A11" s="14"/>
      <c r="B11" s="97" t="s">
        <v>24</v>
      </c>
      <c r="C11" s="169"/>
      <c r="D11" s="169"/>
      <c r="E11" s="169"/>
      <c r="F11" s="99"/>
      <c r="G11" s="99"/>
      <c r="I11" s="39"/>
      <c r="J11" s="17"/>
    </row>
    <row r="12" spans="1:10">
      <c r="A12" s="14"/>
      <c r="B12" s="97" t="s">
        <v>25</v>
      </c>
      <c r="C12" s="158"/>
      <c r="D12" s="158"/>
      <c r="E12" s="158"/>
      <c r="F12" s="102"/>
      <c r="G12" s="102"/>
      <c r="I12" s="39"/>
      <c r="J12" s="17"/>
    </row>
    <row r="13" spans="1:10">
      <c r="A13" s="14"/>
      <c r="B13" s="97"/>
      <c r="C13" s="100"/>
      <c r="D13" s="101"/>
      <c r="E13" s="101"/>
      <c r="F13" s="99"/>
      <c r="G13" s="99"/>
      <c r="I13" s="39"/>
      <c r="J13" s="17"/>
    </row>
    <row r="14" spans="1:10">
      <c r="A14" s="14"/>
      <c r="B14" s="97" t="s">
        <v>26</v>
      </c>
      <c r="C14" s="159"/>
      <c r="D14" s="160"/>
      <c r="E14" s="160"/>
      <c r="F14" s="99"/>
      <c r="G14" s="99"/>
      <c r="I14" s="24" t="s">
        <v>27</v>
      </c>
      <c r="J14" s="37"/>
    </row>
    <row r="15" spans="1:10" ht="51.75" thickBot="1">
      <c r="A15" s="14"/>
      <c r="B15" s="97" t="s">
        <v>28</v>
      </c>
      <c r="C15" s="161"/>
      <c r="D15" s="161"/>
      <c r="E15" s="161"/>
      <c r="F15" s="98"/>
      <c r="G15" s="98"/>
      <c r="I15" s="24" t="s">
        <v>29</v>
      </c>
      <c r="J15" s="47"/>
    </row>
    <row r="16" spans="1:10">
      <c r="A16" s="14"/>
      <c r="B16" s="17"/>
      <c r="C16" s="17"/>
      <c r="D16" s="33"/>
      <c r="E16" s="17"/>
      <c r="F16" s="67"/>
      <c r="G16" s="33"/>
      <c r="I16" s="39"/>
      <c r="J16" s="17"/>
    </row>
    <row r="17" spans="1:10" ht="15.75">
      <c r="A17" s="14"/>
      <c r="B17" s="155" t="s">
        <v>30</v>
      </c>
      <c r="C17" s="155"/>
      <c r="D17" s="155"/>
      <c r="E17" s="155"/>
      <c r="F17" s="155"/>
      <c r="G17" s="155"/>
      <c r="I17" s="39"/>
      <c r="J17" s="17"/>
    </row>
    <row r="18" spans="1:10" ht="13.5" thickBot="1">
      <c r="A18" s="14"/>
      <c r="B18" s="156" t="s">
        <v>31</v>
      </c>
      <c r="C18" s="156"/>
      <c r="D18" s="156"/>
      <c r="E18" s="156"/>
      <c r="F18" s="156"/>
      <c r="G18" s="156"/>
      <c r="I18" s="39"/>
      <c r="J18" s="17"/>
    </row>
    <row r="19" spans="1:10">
      <c r="A19" s="14"/>
      <c r="B19" s="83" t="s">
        <v>32</v>
      </c>
      <c r="C19" s="13"/>
      <c r="D19" s="96" t="e" cm="1">
        <f t="array" ref="D19">_xlfn.IFS(C19="geen",0,C19="I",1,C19="II",2,C19="III",3)</f>
        <v>#N/A</v>
      </c>
      <c r="E19" s="163"/>
      <c r="F19" s="163"/>
      <c r="G19" s="94"/>
      <c r="H19" s="95"/>
      <c r="I19" s="24" t="s">
        <v>34</v>
      </c>
      <c r="J19" s="17"/>
    </row>
    <row r="20" spans="1:10" ht="13.5" thickBot="1">
      <c r="A20" s="14"/>
      <c r="B20" s="83" t="s">
        <v>35</v>
      </c>
      <c r="C20" s="9"/>
      <c r="D20" s="93" t="e" cm="1">
        <f t="array" ref="D20">_xlfn.IFS(C20="geen",0,C20="I",1,C20="II",2,C20="III",3)</f>
        <v>#N/A</v>
      </c>
      <c r="E20" s="163"/>
      <c r="F20" s="163"/>
      <c r="G20" s="94"/>
      <c r="H20" s="95"/>
      <c r="I20" s="24" t="s">
        <v>34</v>
      </c>
      <c r="J20" s="17"/>
    </row>
    <row r="21" spans="1:10">
      <c r="A21" s="14"/>
      <c r="B21" s="92"/>
      <c r="C21" s="17"/>
      <c r="D21" s="125"/>
      <c r="E21" s="17"/>
      <c r="F21" s="17"/>
      <c r="G21" s="17"/>
      <c r="I21" s="39"/>
      <c r="J21" s="17"/>
    </row>
    <row r="22" spans="1:10" ht="15.75">
      <c r="A22" s="14"/>
      <c r="B22" s="155" t="s">
        <v>36</v>
      </c>
      <c r="C22" s="155"/>
      <c r="D22" s="155"/>
      <c r="E22" s="155"/>
      <c r="F22" s="155"/>
      <c r="G22" s="155"/>
      <c r="I22" s="39"/>
      <c r="J22" s="17"/>
    </row>
    <row r="23" spans="1:10" ht="16.5" customHeight="1" thickBot="1">
      <c r="A23" s="14"/>
      <c r="B23" s="156" t="s">
        <v>37</v>
      </c>
      <c r="C23" s="156"/>
      <c r="D23" s="156"/>
      <c r="E23" s="156"/>
      <c r="F23" s="156"/>
      <c r="G23" s="156"/>
      <c r="I23" s="39"/>
      <c r="J23" s="17"/>
    </row>
    <row r="24" spans="1:10">
      <c r="A24" s="14"/>
      <c r="B24" s="83" t="s">
        <v>38</v>
      </c>
      <c r="C24" s="9"/>
      <c r="D24" s="89" t="e" cm="1">
        <f t="array" ref="D24">_xlfn.IFS(C24="geen",0,C24="I",1,C24="II",2,C24="III",3)</f>
        <v>#N/A</v>
      </c>
      <c r="E24" s="90"/>
      <c r="F24" s="91"/>
      <c r="G24" s="91"/>
      <c r="I24" s="24" t="s">
        <v>39</v>
      </c>
      <c r="J24" s="47"/>
    </row>
    <row r="25" spans="1:10">
      <c r="A25" s="14"/>
      <c r="B25" s="83" t="s">
        <v>40</v>
      </c>
      <c r="C25" s="10"/>
      <c r="D25" s="87"/>
      <c r="E25" s="23"/>
      <c r="F25" s="88"/>
      <c r="G25" s="88"/>
      <c r="I25" s="24" t="s">
        <v>41</v>
      </c>
      <c r="J25" s="47"/>
    </row>
    <row r="26" spans="1:10">
      <c r="A26" s="14"/>
      <c r="B26" s="83" t="s">
        <v>42</v>
      </c>
      <c r="C26" s="11"/>
      <c r="D26" s="84" t="e" cm="1">
        <f t="array" ref="D26">_xlfn.IFS(C26="geen",0,C26="I",1,C26="II",2,C26="III",3)</f>
        <v>#N/A</v>
      </c>
      <c r="E26" s="85"/>
      <c r="F26" s="86"/>
      <c r="G26" s="86"/>
      <c r="I26" s="24" t="s">
        <v>39</v>
      </c>
      <c r="J26" s="47"/>
    </row>
    <row r="27" spans="1:10" ht="13.5" thickBot="1">
      <c r="A27" s="14"/>
      <c r="B27" s="83" t="s">
        <v>44</v>
      </c>
      <c r="C27" s="12"/>
      <c r="D27" s="81"/>
      <c r="E27" s="81"/>
      <c r="F27" s="82"/>
      <c r="G27" s="82"/>
      <c r="I27" s="24" t="s">
        <v>41</v>
      </c>
      <c r="J27" s="47"/>
    </row>
    <row r="28" spans="1:10">
      <c r="A28" s="14"/>
      <c r="B28" s="17"/>
      <c r="C28" s="17"/>
      <c r="D28" s="17"/>
      <c r="E28" s="17"/>
      <c r="F28" s="17"/>
      <c r="G28" s="17"/>
      <c r="I28" s="39"/>
      <c r="J28" s="17"/>
    </row>
    <row r="29" spans="1:10" ht="15.75">
      <c r="A29" s="14"/>
      <c r="B29" s="155" t="s">
        <v>45</v>
      </c>
      <c r="C29" s="155"/>
      <c r="D29" s="155"/>
      <c r="E29" s="155"/>
      <c r="F29" s="155"/>
      <c r="G29" s="155"/>
      <c r="I29" s="39"/>
      <c r="J29" s="78" t="s">
        <v>46</v>
      </c>
    </row>
    <row r="30" spans="1:10" ht="49.5" customHeight="1">
      <c r="A30" s="14"/>
      <c r="B30" s="156" t="s">
        <v>47</v>
      </c>
      <c r="C30" s="156"/>
      <c r="D30" s="156"/>
      <c r="E30" s="156"/>
      <c r="F30" s="156"/>
      <c r="G30" s="156"/>
      <c r="I30" s="39"/>
      <c r="J30" s="17"/>
    </row>
    <row r="31" spans="1:10">
      <c r="A31" s="14"/>
      <c r="B31" s="65" t="s">
        <v>48</v>
      </c>
      <c r="C31" s="79">
        <f>C15</f>
        <v>0</v>
      </c>
      <c r="D31" s="60"/>
      <c r="E31" s="80"/>
      <c r="F31" s="60"/>
      <c r="G31" s="60"/>
      <c r="I31" s="24" t="s">
        <v>49</v>
      </c>
      <c r="J31" s="17"/>
    </row>
    <row r="32" spans="1:10">
      <c r="A32" s="14"/>
      <c r="B32" s="65" t="s">
        <v>50</v>
      </c>
      <c r="C32" s="3"/>
      <c r="D32" s="23"/>
      <c r="E32" s="60"/>
      <c r="F32" s="77"/>
      <c r="G32" s="60"/>
      <c r="I32" s="24" t="s">
        <v>51</v>
      </c>
      <c r="J32" s="17"/>
    </row>
    <row r="33" spans="1:10">
      <c r="A33" s="14"/>
      <c r="B33" s="65"/>
      <c r="C33" s="75"/>
      <c r="D33" s="76" t="s">
        <v>52</v>
      </c>
      <c r="E33" s="23"/>
      <c r="F33" s="40" t="s">
        <v>53</v>
      </c>
      <c r="G33" s="60"/>
      <c r="I33" s="39"/>
      <c r="J33" s="50"/>
    </row>
    <row r="34" spans="1:10" ht="38.25">
      <c r="A34" s="14"/>
      <c r="B34" s="65" t="s">
        <v>54</v>
      </c>
      <c r="C34" s="2"/>
      <c r="D34" s="40">
        <f>IF(OR($C$24="geen",C25="nvt"),0,IF((DAYS360(C25,$C$32)-(C34*360-1))&gt;0,C34,0))</f>
        <v>0</v>
      </c>
      <c r="E34" s="2"/>
      <c r="F34" s="40">
        <f>IF(OR($C$26="geen",C27="nvt"),0,IF((DAYS360(C27,$C$32)-(E34*360-1))&gt;0,E34,0))</f>
        <v>0</v>
      </c>
      <c r="G34" s="60"/>
      <c r="I34" s="24" t="s">
        <v>55</v>
      </c>
      <c r="J34" s="50"/>
    </row>
    <row r="35" spans="1:10">
      <c r="A35" s="14"/>
      <c r="B35" s="62" t="s">
        <v>56</v>
      </c>
      <c r="C35" s="63"/>
      <c r="D35" s="40" t="e">
        <f>IF(OR(C25="nvt",D24&gt;D19),"onbevoegd",ROUNDDOWN(($C$5-$C$32)/365,0))</f>
        <v>#N/A</v>
      </c>
      <c r="E35" s="64"/>
      <c r="F35" s="40" t="e">
        <f>IF(OR(C27="nvt",D26&gt;D20),"onbevoegd",ROUNDDOWN(($C$5-$C$32)/365,0))</f>
        <v>#N/A</v>
      </c>
      <c r="G35" s="60"/>
      <c r="H35" s="17"/>
      <c r="I35" s="24" t="s">
        <v>57</v>
      </c>
      <c r="J35" s="50"/>
    </row>
    <row r="36" spans="1:10">
      <c r="A36" s="14"/>
      <c r="B36" s="65" t="s">
        <v>58</v>
      </c>
      <c r="C36" s="63"/>
      <c r="D36" s="40" t="e">
        <f>IF(D35="onbevoegd","onbevoegd",SUM(D34:D35))</f>
        <v>#N/A</v>
      </c>
      <c r="E36" s="64"/>
      <c r="F36" s="40" t="e">
        <f>IF(F35="onbevoegd","onbevoegd",SUM(F34:F35))</f>
        <v>#N/A</v>
      </c>
      <c r="G36" s="60"/>
      <c r="H36" s="17"/>
      <c r="I36" s="31"/>
      <c r="J36" s="50"/>
    </row>
    <row r="37" spans="1:10">
      <c r="A37" s="14"/>
      <c r="B37" s="65" t="s">
        <v>59</v>
      </c>
      <c r="C37" s="63"/>
      <c r="D37" s="40" t="e">
        <f>IF(D36="onbevoegd",0,IF(D36&gt;10,10,D36))</f>
        <v>#N/A</v>
      </c>
      <c r="E37" s="64"/>
      <c r="F37" s="40" t="e">
        <f>IF(F36="onbevoegd",0,IF(F36&gt;11,10,F36))</f>
        <v>#N/A</v>
      </c>
      <c r="G37" s="60"/>
      <c r="H37" s="17"/>
      <c r="I37" s="24" t="s">
        <v>60</v>
      </c>
      <c r="J37" s="50"/>
    </row>
    <row r="38" spans="1:10">
      <c r="A38" s="14"/>
      <c r="B38" s="66"/>
      <c r="C38" s="66"/>
      <c r="D38" s="67"/>
      <c r="E38" s="32"/>
      <c r="F38" s="67"/>
      <c r="G38" s="47"/>
      <c r="H38" s="17"/>
      <c r="I38" s="31"/>
      <c r="J38" s="50"/>
    </row>
    <row r="39" spans="1:10" ht="15.75">
      <c r="A39" s="14"/>
      <c r="B39" s="155" t="s">
        <v>61</v>
      </c>
      <c r="C39" s="155"/>
      <c r="D39" s="155"/>
      <c r="E39" s="155"/>
      <c r="F39" s="155"/>
      <c r="G39" s="155"/>
      <c r="H39" s="68"/>
      <c r="I39" s="31"/>
      <c r="J39" s="50"/>
    </row>
    <row r="40" spans="1:10" ht="68.25" customHeight="1">
      <c r="A40" s="14"/>
      <c r="B40" s="156" t="s">
        <v>62</v>
      </c>
      <c r="C40" s="156"/>
      <c r="D40" s="156"/>
      <c r="E40" s="156"/>
      <c r="F40" s="156"/>
      <c r="G40" s="156"/>
      <c r="H40" s="69"/>
      <c r="I40" s="31"/>
      <c r="J40" s="50"/>
    </row>
    <row r="41" spans="1:10" s="45" customFormat="1" ht="30" customHeight="1">
      <c r="A41" s="31"/>
      <c r="B41" s="121" t="s">
        <v>63</v>
      </c>
      <c r="C41" s="70" t="s">
        <v>64</v>
      </c>
      <c r="D41" s="71" t="s">
        <v>65</v>
      </c>
      <c r="E41" s="70" t="s">
        <v>66</v>
      </c>
      <c r="F41" s="70" t="s">
        <v>67</v>
      </c>
      <c r="G41" s="70" t="s">
        <v>68</v>
      </c>
      <c r="H41" s="72"/>
      <c r="I41" s="73"/>
      <c r="J41" s="74"/>
    </row>
    <row r="42" spans="1:10" ht="58.15" customHeight="1">
      <c r="A42" s="14"/>
      <c r="B42" s="61" t="s">
        <v>69</v>
      </c>
      <c r="C42" s="141">
        <v>30</v>
      </c>
      <c r="D42" s="139"/>
      <c r="E42" s="59">
        <f>IF(C14="cantor",0,D42*C42/52)</f>
        <v>0</v>
      </c>
      <c r="F42" s="51"/>
      <c r="G42" s="122">
        <f>IF(C24="iii",(4.2*E42)/60,(5.4*E42)/60)</f>
        <v>0</v>
      </c>
      <c r="H42" s="47"/>
      <c r="I42" s="24" t="s">
        <v>70</v>
      </c>
    </row>
    <row r="43" spans="1:10" ht="61.15" customHeight="1">
      <c r="A43" s="14"/>
      <c r="B43" s="61" t="s">
        <v>71</v>
      </c>
      <c r="C43" s="141">
        <v>5</v>
      </c>
      <c r="D43" s="139"/>
      <c r="E43" s="59">
        <f>IF(C11="cantor",0,D43*C43/52)</f>
        <v>0</v>
      </c>
      <c r="F43" s="22"/>
      <c r="G43" s="122">
        <f>IF(C24="iii",(4.2*E43)/60,(5.4*E43)/60)</f>
        <v>0</v>
      </c>
      <c r="H43" s="47"/>
      <c r="I43" s="24" t="s">
        <v>72</v>
      </c>
    </row>
    <row r="44" spans="1:10" ht="75" customHeight="1">
      <c r="A44" s="14"/>
      <c r="B44" s="61" t="s">
        <v>73</v>
      </c>
      <c r="C44" s="141">
        <v>5</v>
      </c>
      <c r="D44" s="139"/>
      <c r="E44" s="59">
        <f>IF(C12="cantor",0,D44*C44/52)</f>
        <v>0</v>
      </c>
      <c r="F44" s="51"/>
      <c r="G44" s="122">
        <f>IF(C24="iii",(4.2*E44)/60,(5.4*E44)/60)</f>
        <v>0</v>
      </c>
      <c r="H44" s="47"/>
      <c r="I44" s="24" t="s">
        <v>74</v>
      </c>
    </row>
    <row r="45" spans="1:10" ht="25.5">
      <c r="A45" s="14"/>
      <c r="B45" s="61" t="s">
        <v>75</v>
      </c>
      <c r="C45" s="141">
        <v>30</v>
      </c>
      <c r="D45" s="139"/>
      <c r="E45" s="59"/>
      <c r="F45" s="22">
        <f>IF(C14="organist",0,D45*C45/52)</f>
        <v>0</v>
      </c>
      <c r="G45" s="122">
        <f>IF(C26="iii",(4.2*F45)/60,(5.4*F45)/60)</f>
        <v>0</v>
      </c>
      <c r="H45" s="47"/>
      <c r="I45" s="24" t="s">
        <v>76</v>
      </c>
    </row>
    <row r="46" spans="1:10">
      <c r="A46" s="14"/>
      <c r="B46" s="61" t="s">
        <v>77</v>
      </c>
      <c r="C46" s="141">
        <v>185</v>
      </c>
      <c r="D46" s="139"/>
      <c r="E46" s="59">
        <f>IF(C14="cantor",0,D46*C46/52)</f>
        <v>0</v>
      </c>
      <c r="F46" s="59"/>
      <c r="G46" s="122">
        <f>IF(C24="iii",(4.2*E46)/60,(5.4*E46)/60)</f>
        <v>0</v>
      </c>
      <c r="H46" s="17"/>
      <c r="I46" s="18"/>
      <c r="J46" s="50"/>
    </row>
    <row r="47" spans="1:10">
      <c r="A47" s="14"/>
      <c r="B47" s="61" t="s">
        <v>78</v>
      </c>
      <c r="C47" s="141">
        <v>40</v>
      </c>
      <c r="D47" s="139"/>
      <c r="E47" s="59">
        <f>IF(C14="cantor",0,D47*C47/52)</f>
        <v>0</v>
      </c>
      <c r="F47" s="51"/>
      <c r="G47" s="122">
        <f>IF(C24="iii",(4.2*E47)/60,(5.4*E47)/60)</f>
        <v>0</v>
      </c>
      <c r="H47" s="17"/>
      <c r="I47" s="18"/>
      <c r="J47" s="50"/>
    </row>
    <row r="48" spans="1:10">
      <c r="A48" s="14"/>
      <c r="B48" s="61"/>
      <c r="C48" s="51"/>
      <c r="D48" s="22"/>
      <c r="E48" s="59"/>
      <c r="F48" s="51"/>
      <c r="G48" s="22"/>
      <c r="H48" s="47"/>
      <c r="I48" s="18"/>
      <c r="J48" s="50"/>
    </row>
    <row r="49" spans="1:10" ht="45" customHeight="1">
      <c r="A49" s="14"/>
      <c r="B49" s="119" t="s">
        <v>79</v>
      </c>
      <c r="C49" s="55"/>
      <c r="D49" s="56"/>
      <c r="E49" s="118" t="s">
        <v>80</v>
      </c>
      <c r="F49" s="118" t="s">
        <v>81</v>
      </c>
      <c r="G49" s="118" t="s">
        <v>82</v>
      </c>
      <c r="H49" s="47"/>
      <c r="I49" s="120" t="s">
        <v>83</v>
      </c>
      <c r="J49" s="50"/>
    </row>
    <row r="50" spans="1:10">
      <c r="A50" s="14"/>
      <c r="B50" s="5" t="s">
        <v>84</v>
      </c>
      <c r="C50" s="60"/>
      <c r="D50" s="60"/>
      <c r="E50" s="8"/>
      <c r="F50" s="8"/>
      <c r="G50" s="122">
        <f>F50+E50</f>
        <v>0</v>
      </c>
      <c r="H50" s="47"/>
      <c r="I50" s="49"/>
      <c r="J50" s="50"/>
    </row>
    <row r="51" spans="1:10">
      <c r="A51" s="14"/>
      <c r="B51" s="5" t="s">
        <v>84</v>
      </c>
      <c r="C51" s="51"/>
      <c r="D51" s="51"/>
      <c r="E51" s="8"/>
      <c r="F51" s="8"/>
      <c r="G51" s="122">
        <f t="shared" ref="G51:G53" si="0">F51+E51</f>
        <v>0</v>
      </c>
      <c r="H51" s="47"/>
      <c r="I51" s="49"/>
      <c r="J51" s="50"/>
    </row>
    <row r="52" spans="1:10">
      <c r="A52" s="14"/>
      <c r="B52" s="5" t="s">
        <v>84</v>
      </c>
      <c r="C52" s="51"/>
      <c r="D52" s="51"/>
      <c r="E52" s="8"/>
      <c r="F52" s="8"/>
      <c r="G52" s="122">
        <f t="shared" si="0"/>
        <v>0</v>
      </c>
      <c r="H52" s="47"/>
      <c r="I52" s="49"/>
      <c r="J52" s="50"/>
    </row>
    <row r="53" spans="1:10">
      <c r="A53" s="14"/>
      <c r="B53" s="5" t="s">
        <v>84</v>
      </c>
      <c r="C53" s="51"/>
      <c r="D53" s="51"/>
      <c r="E53" s="8"/>
      <c r="F53" s="8"/>
      <c r="G53" s="122">
        <f t="shared" si="0"/>
        <v>0</v>
      </c>
      <c r="H53" s="48"/>
      <c r="I53" s="49"/>
      <c r="J53" s="50"/>
    </row>
    <row r="54" spans="1:10" ht="42" customHeight="1">
      <c r="A54" s="14"/>
      <c r="B54" s="119" t="s">
        <v>85</v>
      </c>
      <c r="C54" s="55"/>
      <c r="D54" s="56"/>
      <c r="E54" s="57"/>
      <c r="F54" s="55"/>
      <c r="G54" s="123"/>
      <c r="H54" s="58"/>
      <c r="I54" s="120" t="s">
        <v>86</v>
      </c>
      <c r="J54" s="50"/>
    </row>
    <row r="55" spans="1:10">
      <c r="A55" s="14"/>
      <c r="B55" s="5" t="s">
        <v>84</v>
      </c>
      <c r="C55" s="51"/>
      <c r="D55" s="51"/>
      <c r="E55" s="7"/>
      <c r="F55" s="7"/>
      <c r="G55" s="122">
        <f>(F55+E55)/52</f>
        <v>0</v>
      </c>
      <c r="H55" s="48"/>
      <c r="I55" s="49"/>
      <c r="J55" s="50"/>
    </row>
    <row r="56" spans="1:10">
      <c r="A56" s="14"/>
      <c r="B56" s="5" t="s">
        <v>84</v>
      </c>
      <c r="C56" s="52"/>
      <c r="D56" s="51"/>
      <c r="E56" s="7"/>
      <c r="F56" s="7"/>
      <c r="G56" s="122">
        <f t="shared" ref="G56:G57" si="1">(F56+E56)/52</f>
        <v>0</v>
      </c>
      <c r="H56" s="47"/>
      <c r="I56" s="49"/>
      <c r="J56" s="50"/>
    </row>
    <row r="57" spans="1:10">
      <c r="A57" s="14"/>
      <c r="B57" s="6" t="s">
        <v>84</v>
      </c>
      <c r="C57" s="53"/>
      <c r="D57" s="54"/>
      <c r="E57" s="7"/>
      <c r="F57" s="7"/>
      <c r="G57" s="124">
        <f t="shared" si="1"/>
        <v>0</v>
      </c>
      <c r="H57" s="47"/>
      <c r="I57" s="49"/>
      <c r="J57" s="50"/>
    </row>
    <row r="58" spans="1:10">
      <c r="A58" s="14"/>
      <c r="B58" s="17"/>
      <c r="C58" s="17"/>
      <c r="D58" s="46"/>
      <c r="E58" s="17"/>
      <c r="F58" s="165"/>
      <c r="G58" s="174"/>
      <c r="H58" s="17"/>
      <c r="I58" s="31"/>
      <c r="J58" s="17"/>
    </row>
    <row r="59" spans="1:10" ht="15.75">
      <c r="A59" s="14"/>
      <c r="B59" s="162" t="s">
        <v>87</v>
      </c>
      <c r="C59" s="162"/>
      <c r="D59" s="162"/>
      <c r="E59" s="162"/>
      <c r="F59" s="162"/>
      <c r="G59" s="162"/>
      <c r="H59" s="32"/>
      <c r="I59" s="18"/>
      <c r="J59" s="17"/>
    </row>
    <row r="60" spans="1:10">
      <c r="A60" s="14"/>
      <c r="B60" s="156" t="s">
        <v>88</v>
      </c>
      <c r="C60" s="156"/>
      <c r="D60" s="156"/>
      <c r="E60" s="156"/>
      <c r="F60" s="156"/>
      <c r="G60" s="156"/>
      <c r="H60" s="17"/>
      <c r="I60" s="4" t="s">
        <v>89</v>
      </c>
      <c r="J60" s="17"/>
    </row>
    <row r="61" spans="1:10">
      <c r="A61" s="14"/>
      <c r="B61" s="15"/>
      <c r="C61" s="15"/>
      <c r="D61" s="16" t="s">
        <v>52</v>
      </c>
      <c r="E61" s="16"/>
      <c r="F61" s="16" t="s">
        <v>53</v>
      </c>
      <c r="G61" s="16"/>
      <c r="H61" s="17"/>
      <c r="I61" s="18"/>
      <c r="J61" s="17"/>
    </row>
    <row r="62" spans="1:10">
      <c r="A62" s="14"/>
      <c r="B62" s="20" t="s">
        <v>90</v>
      </c>
      <c r="C62" s="21"/>
      <c r="D62" s="22">
        <f>IF($C$24=$C$19,$C$19,IF($C$24&lt;$C$19,$C$19,IF(AND($C$24&gt;$C$19,$F$67&gt;2),IF($C$24="III",$C$19,$C$24),$C$19)))</f>
        <v>0</v>
      </c>
      <c r="E62" s="23"/>
      <c r="F62" s="22">
        <f>IF($C$26=$C$20,$C$20,IF($C$26&lt;$C$20,$C$20,IF(AND($C$26&gt;$C$20,$I$67&gt;2),IF($C$26="III",$C$20,$C$26),$C$20)))</f>
        <v>0</v>
      </c>
      <c r="G62" s="23"/>
      <c r="H62" s="17"/>
      <c r="I62" s="24" t="s">
        <v>91</v>
      </c>
      <c r="J62" s="17"/>
    </row>
    <row r="63" spans="1:10">
      <c r="A63" s="14"/>
      <c r="B63" s="25" t="s">
        <v>92</v>
      </c>
      <c r="C63" s="21"/>
      <c r="D63" s="22" t="e">
        <f>D37</f>
        <v>#N/A</v>
      </c>
      <c r="E63" s="23"/>
      <c r="F63" s="22" t="e">
        <f>F37</f>
        <v>#N/A</v>
      </c>
      <c r="G63" s="23"/>
      <c r="H63" s="17"/>
      <c r="I63" s="24" t="s">
        <v>93</v>
      </c>
      <c r="J63" s="17"/>
    </row>
    <row r="64" spans="1:10">
      <c r="A64" s="14"/>
      <c r="B64" s="25" t="s">
        <v>94</v>
      </c>
      <c r="C64" s="21"/>
      <c r="D64" s="22" t="e">
        <f>CONCATENATE(D62,".",D63)</f>
        <v>#N/A</v>
      </c>
      <c r="E64" s="23"/>
      <c r="F64" s="22" t="e">
        <f>CONCATENATE(F62,".",F63)</f>
        <v>#N/A</v>
      </c>
      <c r="G64" s="23"/>
      <c r="H64" s="17"/>
      <c r="I64" s="18"/>
      <c r="J64" s="17"/>
    </row>
    <row r="65" spans="1:10">
      <c r="A65" s="14"/>
      <c r="B65" s="26"/>
      <c r="C65" s="21"/>
      <c r="D65" s="27"/>
      <c r="E65" s="28"/>
      <c r="F65" s="21"/>
      <c r="G65" s="23"/>
      <c r="H65" s="17"/>
      <c r="I65" s="18"/>
      <c r="J65" s="17"/>
    </row>
    <row r="66" spans="1:10">
      <c r="A66" s="14"/>
      <c r="B66" s="29" t="s">
        <v>95</v>
      </c>
      <c r="C66" s="21"/>
      <c r="D66" s="30" t="e">
        <f>VLOOKUP(D64,Salaristabellen!A7:H44,8,FALSE)</f>
        <v>#N/A</v>
      </c>
      <c r="E66" s="23"/>
      <c r="F66" s="30" t="e">
        <f>VLOOKUP(F64,Salaristabellen!A7:H45,8,FALSE)</f>
        <v>#N/A</v>
      </c>
      <c r="G66" s="23"/>
      <c r="H66" s="17"/>
      <c r="I66" s="18"/>
      <c r="J66" s="17"/>
    </row>
    <row r="67" spans="1:10">
      <c r="A67" s="14"/>
      <c r="B67" s="29" t="s">
        <v>96</v>
      </c>
      <c r="C67" s="21"/>
      <c r="D67" s="30" t="e">
        <f>VLOOKUP(D64,Salaristabellen!A7:H44,2,FALSE)*12/(52*36)</f>
        <v>#N/A</v>
      </c>
      <c r="E67" s="23"/>
      <c r="F67" s="30" t="e">
        <f>VLOOKUP(F64,Salaristabellen!A7:H45,2,FALSE)*12/(52*36)</f>
        <v>#N/A</v>
      </c>
      <c r="G67" s="23"/>
      <c r="H67" s="17"/>
      <c r="I67" s="31"/>
      <c r="J67" s="17"/>
    </row>
    <row r="68" spans="1:10">
      <c r="A68" s="14"/>
      <c r="B68" s="17"/>
      <c r="C68" s="32"/>
      <c r="D68" s="95"/>
      <c r="E68" s="17"/>
      <c r="F68" s="17"/>
      <c r="G68" s="17"/>
      <c r="H68" s="17"/>
      <c r="I68" s="126"/>
      <c r="J68" s="17"/>
    </row>
    <row r="69" spans="1:10" ht="15.75">
      <c r="A69" s="14"/>
      <c r="B69" s="162" t="s">
        <v>97</v>
      </c>
      <c r="C69" s="162"/>
      <c r="D69" s="162"/>
      <c r="E69" s="162"/>
      <c r="F69" s="162"/>
      <c r="G69" s="162"/>
      <c r="H69" s="32"/>
      <c r="I69" s="18"/>
      <c r="J69" s="17"/>
    </row>
    <row r="70" spans="1:10" s="37" customFormat="1" ht="25.5">
      <c r="A70" s="33"/>
      <c r="B70" s="21" t="s">
        <v>52</v>
      </c>
      <c r="C70" s="34"/>
      <c r="D70" s="23"/>
      <c r="E70" s="30"/>
      <c r="F70" s="35" t="s">
        <v>98</v>
      </c>
      <c r="G70" s="36" t="e">
        <f>(SUM(E42:E47)*D66)+(SUM(E50:E53)*D67)+(SUM(E55:E57)/52*D67)</f>
        <v>#N/A</v>
      </c>
      <c r="H70" s="17"/>
      <c r="I70" s="24" t="s">
        <v>99</v>
      </c>
      <c r="J70" s="17"/>
    </row>
    <row r="71" spans="1:10" s="37" customFormat="1" ht="25.5">
      <c r="A71" s="33"/>
      <c r="B71" s="21" t="s">
        <v>100</v>
      </c>
      <c r="C71" s="34"/>
      <c r="D71" s="23"/>
      <c r="E71" s="30"/>
      <c r="F71" s="35" t="s">
        <v>98</v>
      </c>
      <c r="G71" s="36" t="e">
        <f>(SUM(F42:F47)*F66)+(SUM(F50:F53)*F67)+(SUM(F55:F57)/52*F67)</f>
        <v>#N/A</v>
      </c>
      <c r="H71" s="17"/>
      <c r="I71" s="24" t="s">
        <v>99</v>
      </c>
      <c r="J71" s="17"/>
    </row>
    <row r="72" spans="1:10" s="37" customFormat="1">
      <c r="A72" s="33"/>
      <c r="B72" s="157" t="s">
        <v>101</v>
      </c>
      <c r="C72" s="157"/>
      <c r="D72" s="157"/>
      <c r="E72" s="157"/>
      <c r="F72" s="157"/>
      <c r="G72" s="38" t="e">
        <f>SUM(G70:G71)</f>
        <v>#N/A</v>
      </c>
      <c r="H72" s="17"/>
      <c r="I72" s="39"/>
      <c r="J72" s="17"/>
    </row>
    <row r="73" spans="1:10" s="37" customFormat="1">
      <c r="A73" s="33"/>
      <c r="B73" s="21"/>
      <c r="C73" s="40"/>
      <c r="D73" s="23"/>
      <c r="E73" s="40"/>
      <c r="F73" s="23"/>
      <c r="G73" s="41"/>
      <c r="H73" s="17"/>
      <c r="I73" s="39"/>
      <c r="J73" s="17"/>
    </row>
    <row r="74" spans="1:10" s="37" customFormat="1">
      <c r="A74" s="33"/>
      <c r="B74" s="157" t="s">
        <v>102</v>
      </c>
      <c r="C74" s="157"/>
      <c r="D74" s="157"/>
      <c r="E74" s="157"/>
      <c r="F74" s="157"/>
      <c r="G74" s="36" t="e">
        <f>G72*52/12</f>
        <v>#N/A</v>
      </c>
      <c r="H74" s="17"/>
      <c r="I74" s="39"/>
      <c r="J74" s="17"/>
    </row>
    <row r="75" spans="1:10" s="37" customFormat="1">
      <c r="A75" s="33"/>
      <c r="B75" s="157" t="s">
        <v>103</v>
      </c>
      <c r="C75" s="157"/>
      <c r="D75" s="157"/>
      <c r="E75" s="157"/>
      <c r="F75" s="157"/>
      <c r="G75" s="36" t="e">
        <f>G72*52</f>
        <v>#N/A</v>
      </c>
      <c r="H75" s="17"/>
      <c r="I75" s="39"/>
      <c r="J75" s="17"/>
    </row>
    <row r="76" spans="1:10" s="37" customFormat="1">
      <c r="A76" s="33"/>
      <c r="B76" s="157" t="s">
        <v>104</v>
      </c>
      <c r="C76" s="157"/>
      <c r="D76" s="157"/>
      <c r="E76" s="157"/>
      <c r="F76" s="157"/>
      <c r="G76" s="42">
        <f>SUM(G42:G48,G50:G53,G55:G57)/36</f>
        <v>0</v>
      </c>
      <c r="H76" s="17"/>
      <c r="I76" s="39"/>
      <c r="J76" s="17"/>
    </row>
    <row r="77" spans="1:10" s="37" customFormat="1">
      <c r="A77" s="14"/>
      <c r="B77" s="17"/>
      <c r="C77" s="17"/>
      <c r="D77" s="17"/>
      <c r="E77" s="17"/>
      <c r="F77" s="17"/>
      <c r="G77" s="17"/>
      <c r="H77" s="17"/>
      <c r="I77" s="39"/>
      <c r="J77" s="17"/>
    </row>
    <row r="78" spans="1:10">
      <c r="I78" s="44"/>
    </row>
    <row r="79" spans="1:10">
      <c r="I79" s="44"/>
    </row>
    <row r="80" spans="1:10">
      <c r="I80" s="44"/>
    </row>
  </sheetData>
  <mergeCells count="30">
    <mergeCell ref="B76:F76"/>
    <mergeCell ref="B29:G29"/>
    <mergeCell ref="B30:G30"/>
    <mergeCell ref="B39:G39"/>
    <mergeCell ref="B40:G40"/>
    <mergeCell ref="F58:G58"/>
    <mergeCell ref="B59:G59"/>
    <mergeCell ref="B60:G60"/>
    <mergeCell ref="B69:G69"/>
    <mergeCell ref="B72:F72"/>
    <mergeCell ref="B74:F74"/>
    <mergeCell ref="B75:F75"/>
    <mergeCell ref="B23:G23"/>
    <mergeCell ref="C9:E9"/>
    <mergeCell ref="C10:E10"/>
    <mergeCell ref="C11:E11"/>
    <mergeCell ref="C12:E12"/>
    <mergeCell ref="C14:E14"/>
    <mergeCell ref="C15:E15"/>
    <mergeCell ref="B17:G17"/>
    <mergeCell ref="B18:G18"/>
    <mergeCell ref="E19:F19"/>
    <mergeCell ref="E20:F20"/>
    <mergeCell ref="B22:G22"/>
    <mergeCell ref="C8:E8"/>
    <mergeCell ref="A1:F1"/>
    <mergeCell ref="B3:G3"/>
    <mergeCell ref="B4:G4"/>
    <mergeCell ref="C5:E5"/>
    <mergeCell ref="C7:E7"/>
  </mergeCells>
  <pageMargins left="0.7" right="0.7" top="0.75" bottom="0.75" header="0.3" footer="0.3"/>
  <pageSetup paperSize="9" scale="49"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0AD64F5-0B16-416A-BE7B-008144AB6193}">
          <x14:formula1>
            <xm:f>Facilitair!$B$2:$D$2</xm:f>
          </x14:formula1>
          <xm:sqref>C14:E14</xm:sqref>
        </x14:dataValidation>
        <x14:dataValidation type="list" allowBlank="1" showInputMessage="1" showErrorMessage="1" xr:uid="{A810728C-4A71-4373-A229-2458ADAB8D73}">
          <x14:formula1>
            <xm:f>Facilitair!$B$1:$E$1</xm:f>
          </x14:formula1>
          <xm:sqref>C19:C20 C24 C26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BD7C7-843A-4AC8-9B28-EADD7EA89A1C}">
  <sheetPr>
    <pageSetUpPr fitToPage="1"/>
  </sheetPr>
  <dimension ref="A1:LN80"/>
  <sheetViews>
    <sheetView showGridLines="0" zoomScale="93" zoomScaleNormal="93" workbookViewId="0">
      <selection activeCell="C14" sqref="C14:E14"/>
    </sheetView>
  </sheetViews>
  <sheetFormatPr defaultColWidth="0" defaultRowHeight="12.75"/>
  <cols>
    <col min="1" max="1" width="12.5703125" style="43" customWidth="1"/>
    <col min="2" max="2" width="41.85546875" style="37" customWidth="1"/>
    <col min="3" max="3" width="13.7109375" style="19" bestFit="1" customWidth="1"/>
    <col min="4" max="4" width="11.28515625" style="19" customWidth="1"/>
    <col min="5" max="5" width="11.42578125" style="19" customWidth="1"/>
    <col min="6" max="6" width="12.28515625" style="19" bestFit="1" customWidth="1"/>
    <col min="7" max="7" width="15.140625" style="19" bestFit="1" customWidth="1"/>
    <col min="8" max="8" width="2.5703125" style="19" customWidth="1"/>
    <col min="9" max="9" width="62.7109375" style="45" customWidth="1"/>
    <col min="10" max="10" width="10.85546875" style="19" hidden="1" customWidth="1"/>
    <col min="11" max="326" width="0" style="19" hidden="1" customWidth="1"/>
    <col min="327" max="16383" width="12.5703125" style="19" hidden="1"/>
    <col min="16384" max="16384" width="12.5703125" style="19" hidden="1" customWidth="1"/>
  </cols>
  <sheetData>
    <row r="1" spans="1:10" ht="57" customHeight="1">
      <c r="A1" s="150" t="e" vm="1">
        <v>#VALUE!</v>
      </c>
      <c r="B1" s="150"/>
      <c r="C1" s="150"/>
      <c r="D1" s="150"/>
      <c r="E1" s="150"/>
      <c r="F1" s="150"/>
      <c r="I1" s="105" t="e" vm="2">
        <v>#VALUE!</v>
      </c>
    </row>
    <row r="2" spans="1:10">
      <c r="A2" s="106"/>
      <c r="B2" s="106"/>
      <c r="E2" s="107"/>
      <c r="F2" s="107"/>
      <c r="G2" s="107"/>
      <c r="H2" s="107"/>
      <c r="I2" s="44"/>
    </row>
    <row r="3" spans="1:10" ht="15.75">
      <c r="B3" s="151" t="s">
        <v>15</v>
      </c>
      <c r="C3" s="151"/>
      <c r="D3" s="151"/>
      <c r="E3" s="151"/>
      <c r="F3" s="151"/>
      <c r="G3" s="151"/>
      <c r="I3" s="108"/>
      <c r="J3" s="109"/>
    </row>
    <row r="4" spans="1:10" ht="16.5" thickBot="1">
      <c r="A4" s="110"/>
      <c r="B4" s="164" t="s">
        <v>16</v>
      </c>
      <c r="C4" s="164"/>
      <c r="D4" s="164"/>
      <c r="E4" s="164"/>
      <c r="F4" s="164"/>
      <c r="G4" s="164"/>
      <c r="I4" s="111" t="s">
        <v>0</v>
      </c>
      <c r="J4" s="109"/>
    </row>
    <row r="5" spans="1:10">
      <c r="A5" s="14"/>
      <c r="B5" s="97" t="s">
        <v>17</v>
      </c>
      <c r="C5" s="166"/>
      <c r="D5" s="167"/>
      <c r="E5" s="167"/>
      <c r="F5" s="103"/>
      <c r="G5" s="103"/>
      <c r="I5" s="24" t="s">
        <v>18</v>
      </c>
      <c r="J5" s="17"/>
    </row>
    <row r="6" spans="1:10">
      <c r="A6" s="14"/>
      <c r="B6" s="97"/>
      <c r="C6" s="100"/>
      <c r="D6" s="101"/>
      <c r="E6" s="101"/>
      <c r="F6" s="99"/>
      <c r="G6" s="99"/>
      <c r="I6" s="39"/>
      <c r="J6" s="17"/>
    </row>
    <row r="7" spans="1:10">
      <c r="A7" s="14"/>
      <c r="B7" s="97" t="s">
        <v>19</v>
      </c>
      <c r="C7" s="168"/>
      <c r="D7" s="161"/>
      <c r="E7" s="161"/>
      <c r="F7" s="99"/>
      <c r="G7" s="99"/>
      <c r="I7" s="24" t="s">
        <v>20</v>
      </c>
      <c r="J7" s="17"/>
    </row>
    <row r="8" spans="1:10">
      <c r="A8" s="14"/>
      <c r="B8" s="65" t="s">
        <v>21</v>
      </c>
      <c r="C8" s="161"/>
      <c r="D8" s="161"/>
      <c r="E8" s="161"/>
      <c r="F8" s="99"/>
      <c r="G8" s="99"/>
      <c r="I8" s="24" t="s">
        <v>18</v>
      </c>
      <c r="J8" s="47"/>
    </row>
    <row r="9" spans="1:10">
      <c r="A9" s="14"/>
      <c r="B9" s="97" t="s">
        <v>22</v>
      </c>
      <c r="C9" s="169"/>
      <c r="D9" s="169"/>
      <c r="E9" s="169"/>
      <c r="F9" s="99"/>
      <c r="G9" s="99"/>
      <c r="I9" s="39"/>
      <c r="J9" s="17"/>
    </row>
    <row r="10" spans="1:10">
      <c r="A10" s="14"/>
      <c r="B10" s="97" t="s">
        <v>23</v>
      </c>
      <c r="C10" s="169"/>
      <c r="D10" s="169"/>
      <c r="E10" s="169"/>
      <c r="F10" s="99"/>
      <c r="G10" s="99"/>
      <c r="I10" s="39"/>
      <c r="J10" s="17"/>
    </row>
    <row r="11" spans="1:10">
      <c r="A11" s="14"/>
      <c r="B11" s="97" t="s">
        <v>24</v>
      </c>
      <c r="C11" s="169"/>
      <c r="D11" s="169"/>
      <c r="E11" s="169"/>
      <c r="F11" s="99"/>
      <c r="G11" s="99"/>
      <c r="I11" s="39"/>
      <c r="J11" s="17"/>
    </row>
    <row r="12" spans="1:10">
      <c r="A12" s="14"/>
      <c r="B12" s="97" t="s">
        <v>25</v>
      </c>
      <c r="C12" s="158"/>
      <c r="D12" s="158"/>
      <c r="E12" s="158"/>
      <c r="F12" s="102"/>
      <c r="G12" s="102"/>
      <c r="I12" s="39"/>
      <c r="J12" s="17"/>
    </row>
    <row r="13" spans="1:10">
      <c r="A13" s="14"/>
      <c r="B13" s="97"/>
      <c r="C13" s="100"/>
      <c r="D13" s="101"/>
      <c r="E13" s="101"/>
      <c r="F13" s="99"/>
      <c r="G13" s="99"/>
      <c r="I13" s="39"/>
      <c r="J13" s="17"/>
    </row>
    <row r="14" spans="1:10">
      <c r="A14" s="14"/>
      <c r="B14" s="97" t="s">
        <v>26</v>
      </c>
      <c r="C14" s="159"/>
      <c r="D14" s="160"/>
      <c r="E14" s="160"/>
      <c r="F14" s="99"/>
      <c r="G14" s="99"/>
      <c r="I14" s="24" t="s">
        <v>27</v>
      </c>
      <c r="J14" s="37"/>
    </row>
    <row r="15" spans="1:10" ht="51.75" thickBot="1">
      <c r="A15" s="14"/>
      <c r="B15" s="97" t="s">
        <v>28</v>
      </c>
      <c r="C15" s="161"/>
      <c r="D15" s="161"/>
      <c r="E15" s="161"/>
      <c r="F15" s="98"/>
      <c r="G15" s="98"/>
      <c r="I15" s="24" t="s">
        <v>29</v>
      </c>
      <c r="J15" s="47"/>
    </row>
    <row r="16" spans="1:10">
      <c r="A16" s="14"/>
      <c r="B16" s="17"/>
      <c r="C16" s="17"/>
      <c r="D16" s="33"/>
      <c r="E16" s="17"/>
      <c r="F16" s="67"/>
      <c r="G16" s="33"/>
      <c r="I16" s="39"/>
      <c r="J16" s="17"/>
    </row>
    <row r="17" spans="1:10" ht="15.75">
      <c r="A17" s="14"/>
      <c r="B17" s="155" t="s">
        <v>30</v>
      </c>
      <c r="C17" s="155"/>
      <c r="D17" s="155"/>
      <c r="E17" s="155"/>
      <c r="F17" s="155"/>
      <c r="G17" s="155"/>
      <c r="I17" s="39"/>
      <c r="J17" s="17"/>
    </row>
    <row r="18" spans="1:10" ht="13.5" thickBot="1">
      <c r="A18" s="14"/>
      <c r="B18" s="156" t="s">
        <v>31</v>
      </c>
      <c r="C18" s="156"/>
      <c r="D18" s="156"/>
      <c r="E18" s="156"/>
      <c r="F18" s="156"/>
      <c r="G18" s="156"/>
      <c r="I18" s="39"/>
      <c r="J18" s="17"/>
    </row>
    <row r="19" spans="1:10">
      <c r="A19" s="14"/>
      <c r="B19" s="83" t="s">
        <v>32</v>
      </c>
      <c r="C19" s="13"/>
      <c r="D19" s="96" t="e" cm="1">
        <f t="array" ref="D19">_xlfn.IFS(C19="geen",0,C19="I",1,C19="II",2,C19="III",3)</f>
        <v>#N/A</v>
      </c>
      <c r="E19" s="163"/>
      <c r="F19" s="163"/>
      <c r="G19" s="94"/>
      <c r="H19" s="95"/>
      <c r="I19" s="24" t="s">
        <v>34</v>
      </c>
      <c r="J19" s="17"/>
    </row>
    <row r="20" spans="1:10" ht="13.5" thickBot="1">
      <c r="A20" s="14"/>
      <c r="B20" s="83" t="s">
        <v>35</v>
      </c>
      <c r="C20" s="9"/>
      <c r="D20" s="93" t="e" cm="1">
        <f t="array" ref="D20">_xlfn.IFS(C20="geen",0,C20="I",1,C20="II",2,C20="III",3)</f>
        <v>#N/A</v>
      </c>
      <c r="E20" s="163"/>
      <c r="F20" s="163"/>
      <c r="G20" s="94"/>
      <c r="H20" s="95"/>
      <c r="I20" s="24" t="s">
        <v>34</v>
      </c>
      <c r="J20" s="17"/>
    </row>
    <row r="21" spans="1:10">
      <c r="A21" s="14"/>
      <c r="B21" s="92"/>
      <c r="C21" s="17"/>
      <c r="D21" s="125"/>
      <c r="E21" s="17"/>
      <c r="F21" s="17"/>
      <c r="G21" s="17"/>
      <c r="I21" s="39"/>
      <c r="J21" s="17"/>
    </row>
    <row r="22" spans="1:10" ht="15.75">
      <c r="A22" s="14"/>
      <c r="B22" s="155" t="s">
        <v>36</v>
      </c>
      <c r="C22" s="155"/>
      <c r="D22" s="155"/>
      <c r="E22" s="155"/>
      <c r="F22" s="155"/>
      <c r="G22" s="155"/>
      <c r="I22" s="39"/>
      <c r="J22" s="17"/>
    </row>
    <row r="23" spans="1:10" ht="16.5" customHeight="1" thickBot="1">
      <c r="A23" s="14"/>
      <c r="B23" s="156" t="s">
        <v>37</v>
      </c>
      <c r="C23" s="156"/>
      <c r="D23" s="156"/>
      <c r="E23" s="156"/>
      <c r="F23" s="156"/>
      <c r="G23" s="156"/>
      <c r="I23" s="39"/>
      <c r="J23" s="17"/>
    </row>
    <row r="24" spans="1:10">
      <c r="A24" s="14"/>
      <c r="B24" s="83" t="s">
        <v>38</v>
      </c>
      <c r="C24" s="9"/>
      <c r="D24" s="89" t="e" cm="1">
        <f t="array" ref="D24">_xlfn.IFS(C24="geen",0,C24="I",1,C24="II",2,C24="III",3)</f>
        <v>#N/A</v>
      </c>
      <c r="E24" s="90"/>
      <c r="F24" s="91"/>
      <c r="G24" s="91"/>
      <c r="I24" s="24" t="s">
        <v>39</v>
      </c>
      <c r="J24" s="47"/>
    </row>
    <row r="25" spans="1:10">
      <c r="A25" s="14"/>
      <c r="B25" s="83" t="s">
        <v>40</v>
      </c>
      <c r="C25" s="10"/>
      <c r="D25" s="87"/>
      <c r="E25" s="23"/>
      <c r="F25" s="88"/>
      <c r="G25" s="88"/>
      <c r="I25" s="24" t="s">
        <v>41</v>
      </c>
      <c r="J25" s="47"/>
    </row>
    <row r="26" spans="1:10">
      <c r="A26" s="14"/>
      <c r="B26" s="83" t="s">
        <v>42</v>
      </c>
      <c r="C26" s="11"/>
      <c r="D26" s="84" t="e" cm="1">
        <f t="array" ref="D26">_xlfn.IFS(C26="geen",0,C26="I",1,C26="II",2,C26="III",3)</f>
        <v>#N/A</v>
      </c>
      <c r="E26" s="85"/>
      <c r="F26" s="86"/>
      <c r="G26" s="86"/>
      <c r="I26" s="24" t="s">
        <v>39</v>
      </c>
      <c r="J26" s="47"/>
    </row>
    <row r="27" spans="1:10" ht="13.5" thickBot="1">
      <c r="A27" s="14"/>
      <c r="B27" s="83" t="s">
        <v>44</v>
      </c>
      <c r="C27" s="12"/>
      <c r="D27" s="81"/>
      <c r="E27" s="81"/>
      <c r="F27" s="82"/>
      <c r="G27" s="82"/>
      <c r="I27" s="24" t="s">
        <v>41</v>
      </c>
      <c r="J27" s="47"/>
    </row>
    <row r="28" spans="1:10">
      <c r="A28" s="14"/>
      <c r="B28" s="17"/>
      <c r="C28" s="17"/>
      <c r="D28" s="17"/>
      <c r="E28" s="17"/>
      <c r="F28" s="17"/>
      <c r="G28" s="17"/>
      <c r="I28" s="39"/>
      <c r="J28" s="17"/>
    </row>
    <row r="29" spans="1:10" ht="15.75">
      <c r="A29" s="14"/>
      <c r="B29" s="155" t="s">
        <v>45</v>
      </c>
      <c r="C29" s="155"/>
      <c r="D29" s="155"/>
      <c r="E29" s="155"/>
      <c r="F29" s="155"/>
      <c r="G29" s="155"/>
      <c r="I29" s="39"/>
      <c r="J29" s="78" t="s">
        <v>46</v>
      </c>
    </row>
    <row r="30" spans="1:10" ht="49.5" customHeight="1">
      <c r="A30" s="14"/>
      <c r="B30" s="156" t="s">
        <v>47</v>
      </c>
      <c r="C30" s="156"/>
      <c r="D30" s="156"/>
      <c r="E30" s="156"/>
      <c r="F30" s="156"/>
      <c r="G30" s="156"/>
      <c r="I30" s="39"/>
      <c r="J30" s="17"/>
    </row>
    <row r="31" spans="1:10">
      <c r="A31" s="14"/>
      <c r="B31" s="65" t="s">
        <v>48</v>
      </c>
      <c r="C31" s="79">
        <f>C15</f>
        <v>0</v>
      </c>
      <c r="D31" s="60"/>
      <c r="E31" s="80"/>
      <c r="F31" s="60"/>
      <c r="G31" s="60"/>
      <c r="I31" s="24" t="s">
        <v>49</v>
      </c>
      <c r="J31" s="17"/>
    </row>
    <row r="32" spans="1:10">
      <c r="A32" s="14"/>
      <c r="B32" s="65" t="s">
        <v>50</v>
      </c>
      <c r="C32" s="3"/>
      <c r="D32" s="23"/>
      <c r="E32" s="60"/>
      <c r="F32" s="77"/>
      <c r="G32" s="60"/>
      <c r="I32" s="24" t="s">
        <v>51</v>
      </c>
      <c r="J32" s="17"/>
    </row>
    <row r="33" spans="1:10">
      <c r="A33" s="14"/>
      <c r="B33" s="65"/>
      <c r="C33" s="75"/>
      <c r="D33" s="76" t="s">
        <v>52</v>
      </c>
      <c r="E33" s="23"/>
      <c r="F33" s="40" t="s">
        <v>53</v>
      </c>
      <c r="G33" s="60"/>
      <c r="I33" s="39"/>
      <c r="J33" s="50"/>
    </row>
    <row r="34" spans="1:10" ht="38.25">
      <c r="A34" s="14"/>
      <c r="B34" s="65" t="s">
        <v>54</v>
      </c>
      <c r="C34" s="2"/>
      <c r="D34" s="40">
        <f>IF(OR($C$24="geen",C25="nvt"),0,IF((DAYS360(C25,$C$32)-(C34*360-1))&gt;0,C34,0))</f>
        <v>0</v>
      </c>
      <c r="E34" s="2"/>
      <c r="F34" s="40">
        <f>IF(OR($C$26="geen",C27="nvt"),0,IF((DAYS360(C27,$C$32)-(E34*360-1))&gt;0,E34,0))</f>
        <v>0</v>
      </c>
      <c r="G34" s="60"/>
      <c r="I34" s="24" t="s">
        <v>55</v>
      </c>
      <c r="J34" s="50"/>
    </row>
    <row r="35" spans="1:10">
      <c r="A35" s="14"/>
      <c r="B35" s="62" t="s">
        <v>56</v>
      </c>
      <c r="C35" s="63"/>
      <c r="D35" s="40" t="e">
        <f>IF(OR(C25="nvt",D24&gt;D19),"onbevoegd",ROUNDDOWN(($C$5-$C$32)/365,0))</f>
        <v>#N/A</v>
      </c>
      <c r="E35" s="64"/>
      <c r="F35" s="40" t="e">
        <f>IF(OR(C27="nvt",D26&gt;D20),"onbevoegd",ROUNDDOWN(($C$5-$C$32)/365,0))</f>
        <v>#N/A</v>
      </c>
      <c r="G35" s="60"/>
      <c r="H35" s="17"/>
      <c r="I35" s="24" t="s">
        <v>57</v>
      </c>
      <c r="J35" s="50"/>
    </row>
    <row r="36" spans="1:10">
      <c r="A36" s="14"/>
      <c r="B36" s="65" t="s">
        <v>58</v>
      </c>
      <c r="C36" s="63"/>
      <c r="D36" s="40" t="e">
        <f>IF(D35="onbevoegd","onbevoegd",SUM(D34:D35))</f>
        <v>#N/A</v>
      </c>
      <c r="E36" s="64"/>
      <c r="F36" s="40" t="e">
        <f>IF(F35="onbevoegd","onbevoegd",SUM(F34:F35))</f>
        <v>#N/A</v>
      </c>
      <c r="G36" s="60"/>
      <c r="H36" s="17"/>
      <c r="I36" s="31"/>
      <c r="J36" s="50"/>
    </row>
    <row r="37" spans="1:10">
      <c r="A37" s="14"/>
      <c r="B37" s="65" t="s">
        <v>59</v>
      </c>
      <c r="C37" s="63"/>
      <c r="D37" s="40" t="e">
        <f>IF(D36="onbevoegd",0,IF(D36&gt;10,10,D36))</f>
        <v>#N/A</v>
      </c>
      <c r="E37" s="64"/>
      <c r="F37" s="40" t="e">
        <f>IF(F36="onbevoegd",0,IF(F36&gt;11,10,F36))</f>
        <v>#N/A</v>
      </c>
      <c r="G37" s="60"/>
      <c r="H37" s="17"/>
      <c r="I37" s="24" t="s">
        <v>60</v>
      </c>
      <c r="J37" s="50"/>
    </row>
    <row r="38" spans="1:10">
      <c r="A38" s="14"/>
      <c r="B38" s="66"/>
      <c r="C38" s="66"/>
      <c r="D38" s="67"/>
      <c r="E38" s="32"/>
      <c r="F38" s="67"/>
      <c r="G38" s="47"/>
      <c r="H38" s="17"/>
      <c r="I38" s="31"/>
      <c r="J38" s="50"/>
    </row>
    <row r="39" spans="1:10" ht="15.75">
      <c r="A39" s="14"/>
      <c r="B39" s="155" t="s">
        <v>61</v>
      </c>
      <c r="C39" s="155"/>
      <c r="D39" s="155"/>
      <c r="E39" s="155"/>
      <c r="F39" s="155"/>
      <c r="G39" s="155"/>
      <c r="H39" s="68"/>
      <c r="I39" s="31"/>
      <c r="J39" s="50"/>
    </row>
    <row r="40" spans="1:10" ht="68.25" customHeight="1">
      <c r="A40" s="14"/>
      <c r="B40" s="156" t="s">
        <v>62</v>
      </c>
      <c r="C40" s="156"/>
      <c r="D40" s="156"/>
      <c r="E40" s="156"/>
      <c r="F40" s="156"/>
      <c r="G40" s="156"/>
      <c r="H40" s="69"/>
      <c r="I40" s="31"/>
      <c r="J40" s="50"/>
    </row>
    <row r="41" spans="1:10" s="45" customFormat="1" ht="30" customHeight="1">
      <c r="A41" s="31"/>
      <c r="B41" s="121" t="s">
        <v>63</v>
      </c>
      <c r="C41" s="70" t="s">
        <v>64</v>
      </c>
      <c r="D41" s="71" t="s">
        <v>65</v>
      </c>
      <c r="E41" s="70" t="s">
        <v>66</v>
      </c>
      <c r="F41" s="70" t="s">
        <v>67</v>
      </c>
      <c r="G41" s="70" t="s">
        <v>68</v>
      </c>
      <c r="H41" s="72"/>
      <c r="I41" s="73"/>
      <c r="J41" s="74"/>
    </row>
    <row r="42" spans="1:10" ht="58.15" customHeight="1">
      <c r="A42" s="14"/>
      <c r="B42" s="61" t="s">
        <v>69</v>
      </c>
      <c r="C42" s="141">
        <v>30</v>
      </c>
      <c r="D42" s="139"/>
      <c r="E42" s="59">
        <f>IF(C14="cantor",0,D42*C42/52)</f>
        <v>0</v>
      </c>
      <c r="F42" s="51"/>
      <c r="G42" s="122">
        <f>IF(C24="iii",(4.2*E42)/60,(5.4*E42)/60)</f>
        <v>0</v>
      </c>
      <c r="H42" s="47"/>
      <c r="I42" s="24" t="s">
        <v>70</v>
      </c>
    </row>
    <row r="43" spans="1:10" ht="61.15" customHeight="1">
      <c r="A43" s="14"/>
      <c r="B43" s="61" t="s">
        <v>71</v>
      </c>
      <c r="C43" s="141">
        <v>5</v>
      </c>
      <c r="D43" s="139"/>
      <c r="E43" s="59">
        <f>IF(C11="cantor",0,D43*C43/52)</f>
        <v>0</v>
      </c>
      <c r="F43" s="22"/>
      <c r="G43" s="122">
        <f>IF(C24="iii",(4.2*E43)/60,(5.4*E43)/60)</f>
        <v>0</v>
      </c>
      <c r="H43" s="47"/>
      <c r="I43" s="24" t="s">
        <v>72</v>
      </c>
    </row>
    <row r="44" spans="1:10" ht="75" customHeight="1">
      <c r="A44" s="14"/>
      <c r="B44" s="61" t="s">
        <v>73</v>
      </c>
      <c r="C44" s="141">
        <v>5</v>
      </c>
      <c r="D44" s="139"/>
      <c r="E44" s="59">
        <f>IF(C12="cantor",0,D44*C44/52)</f>
        <v>0</v>
      </c>
      <c r="F44" s="51"/>
      <c r="G44" s="122">
        <f>IF(C24="iii",(4.2*E44)/60,(5.4*E44)/60)</f>
        <v>0</v>
      </c>
      <c r="H44" s="47"/>
      <c r="I44" s="24" t="s">
        <v>74</v>
      </c>
    </row>
    <row r="45" spans="1:10" ht="25.5">
      <c r="A45" s="14"/>
      <c r="B45" s="61" t="s">
        <v>75</v>
      </c>
      <c r="C45" s="141">
        <v>30</v>
      </c>
      <c r="D45" s="139"/>
      <c r="E45" s="59"/>
      <c r="F45" s="22">
        <f>IF(C14="organist",0,D45*C45/52)</f>
        <v>0</v>
      </c>
      <c r="G45" s="122">
        <f>IF(C26="iii",(4.2*F45)/60,(5.4*F45)/60)</f>
        <v>0</v>
      </c>
      <c r="H45" s="47"/>
      <c r="I45" s="24" t="s">
        <v>76</v>
      </c>
    </row>
    <row r="46" spans="1:10">
      <c r="A46" s="14"/>
      <c r="B46" s="61" t="s">
        <v>77</v>
      </c>
      <c r="C46" s="141">
        <v>185</v>
      </c>
      <c r="D46" s="139"/>
      <c r="E46" s="59">
        <f>IF(C14="cantor",0,D46*C46/52)</f>
        <v>0</v>
      </c>
      <c r="F46" s="59"/>
      <c r="G46" s="122">
        <f>IF(C24="iii",(4.2*E46)/60,(5.4*E46)/60)</f>
        <v>0</v>
      </c>
      <c r="H46" s="17"/>
      <c r="I46" s="18"/>
      <c r="J46" s="50"/>
    </row>
    <row r="47" spans="1:10">
      <c r="A47" s="14"/>
      <c r="B47" s="61" t="s">
        <v>78</v>
      </c>
      <c r="C47" s="141">
        <v>40</v>
      </c>
      <c r="D47" s="139"/>
      <c r="E47" s="59">
        <f>IF(C14="cantor",0,D47*C47/52)</f>
        <v>0</v>
      </c>
      <c r="F47" s="51"/>
      <c r="G47" s="122">
        <f>IF(C24="iii",(4.2*E47)/60,(5.4*E47)/60)</f>
        <v>0</v>
      </c>
      <c r="H47" s="17"/>
      <c r="I47" s="18"/>
      <c r="J47" s="50"/>
    </row>
    <row r="48" spans="1:10">
      <c r="A48" s="14"/>
      <c r="B48" s="61"/>
      <c r="C48" s="51"/>
      <c r="D48" s="22"/>
      <c r="E48" s="59"/>
      <c r="F48" s="51"/>
      <c r="G48" s="22"/>
      <c r="H48" s="47"/>
      <c r="I48" s="18"/>
      <c r="J48" s="50"/>
    </row>
    <row r="49" spans="1:10" ht="45" customHeight="1">
      <c r="A49" s="14"/>
      <c r="B49" s="119" t="s">
        <v>79</v>
      </c>
      <c r="C49" s="55"/>
      <c r="D49" s="56"/>
      <c r="E49" s="118" t="s">
        <v>80</v>
      </c>
      <c r="F49" s="118" t="s">
        <v>81</v>
      </c>
      <c r="G49" s="118" t="s">
        <v>82</v>
      </c>
      <c r="H49" s="47"/>
      <c r="I49" s="120" t="s">
        <v>83</v>
      </c>
      <c r="J49" s="50"/>
    </row>
    <row r="50" spans="1:10">
      <c r="A50" s="14"/>
      <c r="B50" s="5" t="s">
        <v>84</v>
      </c>
      <c r="C50" s="60"/>
      <c r="D50" s="60"/>
      <c r="E50" s="8"/>
      <c r="F50" s="8"/>
      <c r="G50" s="122">
        <f>F50+E50</f>
        <v>0</v>
      </c>
      <c r="H50" s="47"/>
      <c r="I50" s="49"/>
      <c r="J50" s="50"/>
    </row>
    <row r="51" spans="1:10">
      <c r="A51" s="14"/>
      <c r="B51" s="5" t="s">
        <v>84</v>
      </c>
      <c r="C51" s="51"/>
      <c r="D51" s="51"/>
      <c r="E51" s="8"/>
      <c r="F51" s="8"/>
      <c r="G51" s="122">
        <f t="shared" ref="G51:G53" si="0">F51+E51</f>
        <v>0</v>
      </c>
      <c r="H51" s="47"/>
      <c r="I51" s="49"/>
      <c r="J51" s="50"/>
    </row>
    <row r="52" spans="1:10">
      <c r="A52" s="14"/>
      <c r="B52" s="5" t="s">
        <v>84</v>
      </c>
      <c r="C52" s="51"/>
      <c r="D52" s="51"/>
      <c r="E52" s="8"/>
      <c r="F52" s="8"/>
      <c r="G52" s="122">
        <f t="shared" si="0"/>
        <v>0</v>
      </c>
      <c r="H52" s="47"/>
      <c r="I52" s="49"/>
      <c r="J52" s="50"/>
    </row>
    <row r="53" spans="1:10">
      <c r="A53" s="14"/>
      <c r="B53" s="5" t="s">
        <v>84</v>
      </c>
      <c r="C53" s="51"/>
      <c r="D53" s="51"/>
      <c r="E53" s="8"/>
      <c r="F53" s="8"/>
      <c r="G53" s="122">
        <f t="shared" si="0"/>
        <v>0</v>
      </c>
      <c r="H53" s="48"/>
      <c r="I53" s="49"/>
      <c r="J53" s="50"/>
    </row>
    <row r="54" spans="1:10" ht="42" customHeight="1">
      <c r="A54" s="14"/>
      <c r="B54" s="119" t="s">
        <v>85</v>
      </c>
      <c r="C54" s="55"/>
      <c r="D54" s="56"/>
      <c r="E54" s="57"/>
      <c r="F54" s="55"/>
      <c r="G54" s="123"/>
      <c r="H54" s="58"/>
      <c r="I54" s="120" t="s">
        <v>86</v>
      </c>
      <c r="J54" s="50"/>
    </row>
    <row r="55" spans="1:10">
      <c r="A55" s="14"/>
      <c r="B55" s="5" t="s">
        <v>84</v>
      </c>
      <c r="C55" s="51"/>
      <c r="D55" s="51"/>
      <c r="E55" s="7"/>
      <c r="F55" s="7"/>
      <c r="G55" s="122">
        <f>(F55+E55)/52</f>
        <v>0</v>
      </c>
      <c r="H55" s="48"/>
      <c r="I55" s="49"/>
      <c r="J55" s="50"/>
    </row>
    <row r="56" spans="1:10">
      <c r="A56" s="14"/>
      <c r="B56" s="5" t="s">
        <v>84</v>
      </c>
      <c r="C56" s="52"/>
      <c r="D56" s="51"/>
      <c r="E56" s="7"/>
      <c r="F56" s="7"/>
      <c r="G56" s="122">
        <f t="shared" ref="G56:G57" si="1">(F56+E56)/52</f>
        <v>0</v>
      </c>
      <c r="H56" s="47"/>
      <c r="I56" s="49"/>
      <c r="J56" s="50"/>
    </row>
    <row r="57" spans="1:10">
      <c r="A57" s="14"/>
      <c r="B57" s="6" t="s">
        <v>84</v>
      </c>
      <c r="C57" s="53"/>
      <c r="D57" s="54"/>
      <c r="E57" s="7"/>
      <c r="F57" s="7"/>
      <c r="G57" s="124">
        <f t="shared" si="1"/>
        <v>0</v>
      </c>
      <c r="H57" s="47"/>
      <c r="I57" s="49"/>
      <c r="J57" s="50"/>
    </row>
    <row r="58" spans="1:10">
      <c r="A58" s="14"/>
      <c r="B58" s="17"/>
      <c r="C58" s="17"/>
      <c r="D58" s="46"/>
      <c r="E58" s="17"/>
      <c r="F58" s="165"/>
      <c r="G58" s="174"/>
      <c r="H58" s="17"/>
      <c r="I58" s="31"/>
      <c r="J58" s="17"/>
    </row>
    <row r="59" spans="1:10" ht="15.75">
      <c r="A59" s="14"/>
      <c r="B59" s="162" t="s">
        <v>87</v>
      </c>
      <c r="C59" s="162"/>
      <c r="D59" s="162"/>
      <c r="E59" s="162"/>
      <c r="F59" s="162"/>
      <c r="G59" s="162"/>
      <c r="H59" s="32"/>
      <c r="I59" s="18"/>
      <c r="J59" s="17"/>
    </row>
    <row r="60" spans="1:10">
      <c r="A60" s="14"/>
      <c r="B60" s="156" t="s">
        <v>88</v>
      </c>
      <c r="C60" s="156"/>
      <c r="D60" s="156"/>
      <c r="E60" s="156"/>
      <c r="F60" s="156"/>
      <c r="G60" s="156"/>
      <c r="H60" s="17"/>
      <c r="I60" s="4" t="s">
        <v>89</v>
      </c>
      <c r="J60" s="17"/>
    </row>
    <row r="61" spans="1:10">
      <c r="A61" s="14"/>
      <c r="B61" s="15"/>
      <c r="C61" s="15"/>
      <c r="D61" s="16" t="s">
        <v>52</v>
      </c>
      <c r="E61" s="16"/>
      <c r="F61" s="16" t="s">
        <v>53</v>
      </c>
      <c r="G61" s="16"/>
      <c r="H61" s="17"/>
      <c r="I61" s="18"/>
      <c r="J61" s="17"/>
    </row>
    <row r="62" spans="1:10">
      <c r="A62" s="14"/>
      <c r="B62" s="20" t="s">
        <v>90</v>
      </c>
      <c r="C62" s="21"/>
      <c r="D62" s="22">
        <f>IF($C$24=$C$19,$C$19,IF($C$24&lt;$C$19,$C$19,IF(AND($C$24&gt;$C$19,$F$67&gt;2),IF($C$24="III",$C$19,$C$24),$C$19)))</f>
        <v>0</v>
      </c>
      <c r="E62" s="23"/>
      <c r="F62" s="22">
        <f>IF($C$26=$C$20,$C$20,IF($C$26&lt;$C$20,$C$20,IF(AND($C$26&gt;$C$20,$I$67&gt;2),IF($C$26="III",$C$20,$C$26),$C$20)))</f>
        <v>0</v>
      </c>
      <c r="G62" s="23"/>
      <c r="H62" s="17"/>
      <c r="I62" s="24" t="s">
        <v>91</v>
      </c>
      <c r="J62" s="17"/>
    </row>
    <row r="63" spans="1:10">
      <c r="A63" s="14"/>
      <c r="B63" s="25" t="s">
        <v>92</v>
      </c>
      <c r="C63" s="21"/>
      <c r="D63" s="22" t="e">
        <f>D37</f>
        <v>#N/A</v>
      </c>
      <c r="E63" s="23"/>
      <c r="F63" s="22" t="e">
        <f>F37</f>
        <v>#N/A</v>
      </c>
      <c r="G63" s="23"/>
      <c r="H63" s="17"/>
      <c r="I63" s="24" t="s">
        <v>93</v>
      </c>
      <c r="J63" s="17"/>
    </row>
    <row r="64" spans="1:10">
      <c r="A64" s="14"/>
      <c r="B64" s="25" t="s">
        <v>94</v>
      </c>
      <c r="C64" s="21"/>
      <c r="D64" s="22" t="e">
        <f>CONCATENATE(D62,".",D63)</f>
        <v>#N/A</v>
      </c>
      <c r="E64" s="23"/>
      <c r="F64" s="22" t="e">
        <f>CONCATENATE(F62,".",F63)</f>
        <v>#N/A</v>
      </c>
      <c r="G64" s="23"/>
      <c r="H64" s="17"/>
      <c r="I64" s="18"/>
      <c r="J64" s="17"/>
    </row>
    <row r="65" spans="1:10">
      <c r="A65" s="14"/>
      <c r="B65" s="26"/>
      <c r="C65" s="21"/>
      <c r="D65" s="27"/>
      <c r="E65" s="28"/>
      <c r="F65" s="21"/>
      <c r="G65" s="23"/>
      <c r="H65" s="17"/>
      <c r="I65" s="18"/>
      <c r="J65" s="17"/>
    </row>
    <row r="66" spans="1:10">
      <c r="A66" s="14"/>
      <c r="B66" s="29" t="s">
        <v>95</v>
      </c>
      <c r="C66" s="21"/>
      <c r="D66" s="30" t="e">
        <f>VLOOKUP(D64,Salaristabellen!A7:H44,8,FALSE)</f>
        <v>#N/A</v>
      </c>
      <c r="E66" s="23"/>
      <c r="F66" s="30" t="e">
        <f>VLOOKUP(F64,Salaristabellen!A7:H45,8,FALSE)</f>
        <v>#N/A</v>
      </c>
      <c r="G66" s="23"/>
      <c r="H66" s="17"/>
      <c r="I66" s="18"/>
      <c r="J66" s="17"/>
    </row>
    <row r="67" spans="1:10">
      <c r="A67" s="14"/>
      <c r="B67" s="29" t="s">
        <v>96</v>
      </c>
      <c r="C67" s="21"/>
      <c r="D67" s="30" t="e">
        <f>VLOOKUP(D64,Salaristabellen!A7:H44,2,FALSE)*12/(52*36)</f>
        <v>#N/A</v>
      </c>
      <c r="E67" s="23"/>
      <c r="F67" s="30" t="e">
        <f>VLOOKUP(F64,Salaristabellen!A7:H45,2,FALSE)*12/(52*36)</f>
        <v>#N/A</v>
      </c>
      <c r="G67" s="23"/>
      <c r="H67" s="17"/>
      <c r="I67" s="31"/>
      <c r="J67" s="17"/>
    </row>
    <row r="68" spans="1:10">
      <c r="A68" s="14"/>
      <c r="B68" s="17"/>
      <c r="C68" s="32"/>
      <c r="D68" s="95"/>
      <c r="E68" s="17"/>
      <c r="F68" s="17"/>
      <c r="G68" s="17"/>
      <c r="H68" s="17"/>
      <c r="I68" s="126"/>
      <c r="J68" s="17"/>
    </row>
    <row r="69" spans="1:10" ht="15.75">
      <c r="A69" s="14"/>
      <c r="B69" s="162" t="s">
        <v>97</v>
      </c>
      <c r="C69" s="162"/>
      <c r="D69" s="162"/>
      <c r="E69" s="162"/>
      <c r="F69" s="162"/>
      <c r="G69" s="162"/>
      <c r="H69" s="32"/>
      <c r="I69" s="18"/>
      <c r="J69" s="17"/>
    </row>
    <row r="70" spans="1:10" s="37" customFormat="1" ht="25.5">
      <c r="A70" s="33"/>
      <c r="B70" s="21" t="s">
        <v>52</v>
      </c>
      <c r="C70" s="34"/>
      <c r="D70" s="23"/>
      <c r="E70" s="30"/>
      <c r="F70" s="35" t="s">
        <v>98</v>
      </c>
      <c r="G70" s="36" t="e">
        <f>(SUM(E42:E47)*D66)+(SUM(E50:E53)*D67)+(SUM(E55:E57)/52*D67)</f>
        <v>#N/A</v>
      </c>
      <c r="H70" s="17"/>
      <c r="I70" s="24" t="s">
        <v>99</v>
      </c>
      <c r="J70" s="17"/>
    </row>
    <row r="71" spans="1:10" s="37" customFormat="1" ht="25.5">
      <c r="A71" s="33"/>
      <c r="B71" s="21" t="s">
        <v>100</v>
      </c>
      <c r="C71" s="34"/>
      <c r="D71" s="23"/>
      <c r="E71" s="30"/>
      <c r="F71" s="35" t="s">
        <v>98</v>
      </c>
      <c r="G71" s="36" t="e">
        <f>(SUM(F42:F47)*F66)+(SUM(F50:F53)*F67)+(SUM(F55:F57)/52*F67)</f>
        <v>#N/A</v>
      </c>
      <c r="H71" s="17"/>
      <c r="I71" s="24" t="s">
        <v>99</v>
      </c>
      <c r="J71" s="17"/>
    </row>
    <row r="72" spans="1:10" s="37" customFormat="1">
      <c r="A72" s="33"/>
      <c r="B72" s="157" t="s">
        <v>101</v>
      </c>
      <c r="C72" s="157"/>
      <c r="D72" s="157"/>
      <c r="E72" s="157"/>
      <c r="F72" s="157"/>
      <c r="G72" s="38" t="e">
        <f>SUM(G70:G71)</f>
        <v>#N/A</v>
      </c>
      <c r="H72" s="17"/>
      <c r="I72" s="39"/>
      <c r="J72" s="17"/>
    </row>
    <row r="73" spans="1:10" s="37" customFormat="1">
      <c r="A73" s="33"/>
      <c r="B73" s="21"/>
      <c r="C73" s="40"/>
      <c r="D73" s="23"/>
      <c r="E73" s="40"/>
      <c r="F73" s="23"/>
      <c r="G73" s="41"/>
      <c r="H73" s="17"/>
      <c r="I73" s="39"/>
      <c r="J73" s="17"/>
    </row>
    <row r="74" spans="1:10" s="37" customFormat="1">
      <c r="A74" s="33"/>
      <c r="B74" s="157" t="s">
        <v>102</v>
      </c>
      <c r="C74" s="157"/>
      <c r="D74" s="157"/>
      <c r="E74" s="157"/>
      <c r="F74" s="157"/>
      <c r="G74" s="36" t="e">
        <f>G72*52/12</f>
        <v>#N/A</v>
      </c>
      <c r="H74" s="17"/>
      <c r="I74" s="39"/>
      <c r="J74" s="17"/>
    </row>
    <row r="75" spans="1:10" s="37" customFormat="1">
      <c r="A75" s="33"/>
      <c r="B75" s="157" t="s">
        <v>103</v>
      </c>
      <c r="C75" s="157"/>
      <c r="D75" s="157"/>
      <c r="E75" s="157"/>
      <c r="F75" s="157"/>
      <c r="G75" s="36" t="e">
        <f>G72*52</f>
        <v>#N/A</v>
      </c>
      <c r="H75" s="17"/>
      <c r="I75" s="39"/>
      <c r="J75" s="17"/>
    </row>
    <row r="76" spans="1:10" s="37" customFormat="1">
      <c r="A76" s="33"/>
      <c r="B76" s="157" t="s">
        <v>104</v>
      </c>
      <c r="C76" s="157"/>
      <c r="D76" s="157"/>
      <c r="E76" s="157"/>
      <c r="F76" s="157"/>
      <c r="G76" s="42">
        <f>SUM(G42:G48,G50:G53,G55:G57)/36</f>
        <v>0</v>
      </c>
      <c r="H76" s="17"/>
      <c r="I76" s="39"/>
      <c r="J76" s="17"/>
    </row>
    <row r="77" spans="1:10" s="37" customFormat="1">
      <c r="A77" s="14"/>
      <c r="B77" s="17"/>
      <c r="C77" s="17"/>
      <c r="D77" s="17"/>
      <c r="E77" s="17"/>
      <c r="F77" s="17"/>
      <c r="G77" s="17"/>
      <c r="H77" s="17"/>
      <c r="I77" s="39"/>
      <c r="J77" s="17"/>
    </row>
    <row r="78" spans="1:10">
      <c r="I78" s="44"/>
    </row>
    <row r="79" spans="1:10">
      <c r="I79" s="44"/>
    </row>
    <row r="80" spans="1:10">
      <c r="I80" s="44"/>
    </row>
  </sheetData>
  <mergeCells count="30">
    <mergeCell ref="B76:F76"/>
    <mergeCell ref="B29:G29"/>
    <mergeCell ref="B30:G30"/>
    <mergeCell ref="B39:G39"/>
    <mergeCell ref="B40:G40"/>
    <mergeCell ref="F58:G58"/>
    <mergeCell ref="B59:G59"/>
    <mergeCell ref="B60:G60"/>
    <mergeCell ref="B69:G69"/>
    <mergeCell ref="B72:F72"/>
    <mergeCell ref="B74:F74"/>
    <mergeCell ref="B75:F75"/>
    <mergeCell ref="B23:G23"/>
    <mergeCell ref="C9:E9"/>
    <mergeCell ref="C10:E10"/>
    <mergeCell ref="C11:E11"/>
    <mergeCell ref="C12:E12"/>
    <mergeCell ref="C14:E14"/>
    <mergeCell ref="C15:E15"/>
    <mergeCell ref="B17:G17"/>
    <mergeCell ref="B18:G18"/>
    <mergeCell ref="E19:F19"/>
    <mergeCell ref="E20:F20"/>
    <mergeCell ref="B22:G22"/>
    <mergeCell ref="C8:E8"/>
    <mergeCell ref="A1:F1"/>
    <mergeCell ref="B3:G3"/>
    <mergeCell ref="B4:G4"/>
    <mergeCell ref="C5:E5"/>
    <mergeCell ref="C7:E7"/>
  </mergeCells>
  <pageMargins left="0.7" right="0.7" top="0.75" bottom="0.75" header="0.3" footer="0.3"/>
  <pageSetup paperSize="9" scale="49"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7B7B0BEA-64A8-418A-965D-D87445CE5394}">
          <x14:formula1>
            <xm:f>Facilitair!$B$1:$E$1</xm:f>
          </x14:formula1>
          <xm:sqref>C19:C20 C24 C26</xm:sqref>
        </x14:dataValidation>
        <x14:dataValidation type="list" allowBlank="1" showInputMessage="1" showErrorMessage="1" xr:uid="{239232D0-5333-4BC3-B1A2-F97E5E68E096}">
          <x14:formula1>
            <xm:f>Facilitair!$B$2:$D$2</xm:f>
          </x14:formula1>
          <xm:sqref>C14:E14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610A8-7378-4A3D-BA70-1964DB4828F8}">
  <sheetPr>
    <pageSetUpPr fitToPage="1"/>
  </sheetPr>
  <dimension ref="A1:LN80"/>
  <sheetViews>
    <sheetView showGridLines="0" zoomScale="93" zoomScaleNormal="93" workbookViewId="0">
      <selection activeCell="C5" sqref="C5:E5"/>
    </sheetView>
  </sheetViews>
  <sheetFormatPr defaultColWidth="0" defaultRowHeight="12.75"/>
  <cols>
    <col min="1" max="1" width="12.5703125" style="43" customWidth="1"/>
    <col min="2" max="2" width="41.85546875" style="37" customWidth="1"/>
    <col min="3" max="3" width="13.7109375" style="19" bestFit="1" customWidth="1"/>
    <col min="4" max="4" width="11.28515625" style="19" customWidth="1"/>
    <col min="5" max="5" width="11.42578125" style="19" customWidth="1"/>
    <col min="6" max="6" width="12.28515625" style="19" bestFit="1" customWidth="1"/>
    <col min="7" max="7" width="15.140625" style="19" bestFit="1" customWidth="1"/>
    <col min="8" max="8" width="2.5703125" style="19" customWidth="1"/>
    <col min="9" max="9" width="62.7109375" style="45" customWidth="1"/>
    <col min="10" max="10" width="10.85546875" style="19" hidden="1" customWidth="1"/>
    <col min="11" max="326" width="0" style="19" hidden="1" customWidth="1"/>
    <col min="327" max="16383" width="12.5703125" style="19" hidden="1"/>
    <col min="16384" max="16384" width="12.5703125" style="19" hidden="1" customWidth="1"/>
  </cols>
  <sheetData>
    <row r="1" spans="1:10" ht="57" customHeight="1">
      <c r="A1" s="150" t="e" vm="1">
        <v>#VALUE!</v>
      </c>
      <c r="B1" s="150"/>
      <c r="C1" s="150"/>
      <c r="D1" s="150"/>
      <c r="E1" s="150"/>
      <c r="F1" s="150"/>
      <c r="I1" s="105" t="e" vm="2">
        <v>#VALUE!</v>
      </c>
    </row>
    <row r="2" spans="1:10">
      <c r="A2" s="106"/>
      <c r="B2" s="106"/>
      <c r="E2" s="107"/>
      <c r="F2" s="107"/>
      <c r="G2" s="107"/>
      <c r="H2" s="107"/>
      <c r="I2" s="44"/>
    </row>
    <row r="3" spans="1:10" ht="15.75">
      <c r="B3" s="151" t="s">
        <v>15</v>
      </c>
      <c r="C3" s="151"/>
      <c r="D3" s="151"/>
      <c r="E3" s="151"/>
      <c r="F3" s="151"/>
      <c r="G3" s="151"/>
      <c r="I3" s="108"/>
      <c r="J3" s="109"/>
    </row>
    <row r="4" spans="1:10" ht="16.5" thickBot="1">
      <c r="A4" s="110"/>
      <c r="B4" s="164" t="s">
        <v>16</v>
      </c>
      <c r="C4" s="164"/>
      <c r="D4" s="164"/>
      <c r="E4" s="164"/>
      <c r="F4" s="164"/>
      <c r="G4" s="164"/>
      <c r="I4" s="111" t="s">
        <v>0</v>
      </c>
      <c r="J4" s="109"/>
    </row>
    <row r="5" spans="1:10">
      <c r="A5" s="14"/>
      <c r="B5" s="97" t="s">
        <v>17</v>
      </c>
      <c r="C5" s="166"/>
      <c r="D5" s="167"/>
      <c r="E5" s="167"/>
      <c r="F5" s="103"/>
      <c r="G5" s="103"/>
      <c r="I5" s="24" t="s">
        <v>18</v>
      </c>
      <c r="J5" s="17"/>
    </row>
    <row r="6" spans="1:10">
      <c r="A6" s="14"/>
      <c r="B6" s="97"/>
      <c r="C6" s="100"/>
      <c r="D6" s="101"/>
      <c r="E6" s="101"/>
      <c r="F6" s="99"/>
      <c r="G6" s="99"/>
      <c r="I6" s="39"/>
      <c r="J6" s="17"/>
    </row>
    <row r="7" spans="1:10">
      <c r="A7" s="14"/>
      <c r="B7" s="97" t="s">
        <v>19</v>
      </c>
      <c r="C7" s="168"/>
      <c r="D7" s="161"/>
      <c r="E7" s="161"/>
      <c r="F7" s="99"/>
      <c r="G7" s="99"/>
      <c r="I7" s="24" t="s">
        <v>20</v>
      </c>
      <c r="J7" s="17"/>
    </row>
    <row r="8" spans="1:10">
      <c r="A8" s="14"/>
      <c r="B8" s="65" t="s">
        <v>21</v>
      </c>
      <c r="C8" s="161"/>
      <c r="D8" s="161"/>
      <c r="E8" s="161"/>
      <c r="F8" s="99"/>
      <c r="G8" s="99"/>
      <c r="I8" s="24" t="s">
        <v>18</v>
      </c>
      <c r="J8" s="47"/>
    </row>
    <row r="9" spans="1:10">
      <c r="A9" s="14"/>
      <c r="B9" s="97" t="s">
        <v>22</v>
      </c>
      <c r="C9" s="169"/>
      <c r="D9" s="169"/>
      <c r="E9" s="169"/>
      <c r="F9" s="99"/>
      <c r="G9" s="99"/>
      <c r="I9" s="39"/>
      <c r="J9" s="17"/>
    </row>
    <row r="10" spans="1:10">
      <c r="A10" s="14"/>
      <c r="B10" s="97" t="s">
        <v>23</v>
      </c>
      <c r="C10" s="169"/>
      <c r="D10" s="169"/>
      <c r="E10" s="169"/>
      <c r="F10" s="99"/>
      <c r="G10" s="99"/>
      <c r="I10" s="39"/>
      <c r="J10" s="17"/>
    </row>
    <row r="11" spans="1:10">
      <c r="A11" s="14"/>
      <c r="B11" s="97" t="s">
        <v>24</v>
      </c>
      <c r="C11" s="169"/>
      <c r="D11" s="169"/>
      <c r="E11" s="169"/>
      <c r="F11" s="99"/>
      <c r="G11" s="99"/>
      <c r="I11" s="39"/>
      <c r="J11" s="17"/>
    </row>
    <row r="12" spans="1:10">
      <c r="A12" s="14"/>
      <c r="B12" s="97" t="s">
        <v>25</v>
      </c>
      <c r="C12" s="158"/>
      <c r="D12" s="158"/>
      <c r="E12" s="158"/>
      <c r="F12" s="102"/>
      <c r="G12" s="102"/>
      <c r="I12" s="39"/>
      <c r="J12" s="17"/>
    </row>
    <row r="13" spans="1:10">
      <c r="A13" s="14"/>
      <c r="B13" s="97"/>
      <c r="C13" s="100"/>
      <c r="D13" s="101"/>
      <c r="E13" s="101"/>
      <c r="F13" s="99"/>
      <c r="G13" s="99"/>
      <c r="I13" s="39"/>
      <c r="J13" s="17"/>
    </row>
    <row r="14" spans="1:10">
      <c r="A14" s="14"/>
      <c r="B14" s="97" t="s">
        <v>26</v>
      </c>
      <c r="C14" s="159"/>
      <c r="D14" s="160"/>
      <c r="E14" s="160"/>
      <c r="F14" s="99"/>
      <c r="G14" s="99"/>
      <c r="I14" s="24" t="s">
        <v>27</v>
      </c>
      <c r="J14" s="37"/>
    </row>
    <row r="15" spans="1:10" ht="51.75" thickBot="1">
      <c r="A15" s="14"/>
      <c r="B15" s="97" t="s">
        <v>28</v>
      </c>
      <c r="C15" s="161"/>
      <c r="D15" s="161"/>
      <c r="E15" s="161"/>
      <c r="F15" s="98"/>
      <c r="G15" s="98"/>
      <c r="I15" s="24" t="s">
        <v>29</v>
      </c>
      <c r="J15" s="47"/>
    </row>
    <row r="16" spans="1:10">
      <c r="A16" s="14"/>
      <c r="B16" s="17"/>
      <c r="C16" s="17"/>
      <c r="D16" s="33"/>
      <c r="E16" s="17"/>
      <c r="F16" s="67"/>
      <c r="G16" s="33"/>
      <c r="I16" s="39"/>
      <c r="J16" s="17"/>
    </row>
    <row r="17" spans="1:10" ht="15.75">
      <c r="A17" s="14"/>
      <c r="B17" s="155" t="s">
        <v>30</v>
      </c>
      <c r="C17" s="155"/>
      <c r="D17" s="155"/>
      <c r="E17" s="155"/>
      <c r="F17" s="155"/>
      <c r="G17" s="155"/>
      <c r="I17" s="39"/>
      <c r="J17" s="17"/>
    </row>
    <row r="18" spans="1:10" ht="13.5" thickBot="1">
      <c r="A18" s="14"/>
      <c r="B18" s="156" t="s">
        <v>31</v>
      </c>
      <c r="C18" s="156"/>
      <c r="D18" s="156"/>
      <c r="E18" s="156"/>
      <c r="F18" s="156"/>
      <c r="G18" s="156"/>
      <c r="I18" s="39"/>
      <c r="J18" s="17"/>
    </row>
    <row r="19" spans="1:10">
      <c r="A19" s="14"/>
      <c r="B19" s="83" t="s">
        <v>32</v>
      </c>
      <c r="C19" s="13"/>
      <c r="D19" s="96" t="e" cm="1">
        <f t="array" ref="D19">_xlfn.IFS(C19="geen",0,C19="I",1,C19="II",2,C19="III",3)</f>
        <v>#N/A</v>
      </c>
      <c r="E19" s="163"/>
      <c r="F19" s="163"/>
      <c r="G19" s="94"/>
      <c r="H19" s="95"/>
      <c r="I19" s="24" t="s">
        <v>34</v>
      </c>
      <c r="J19" s="17"/>
    </row>
    <row r="20" spans="1:10" ht="13.5" thickBot="1">
      <c r="A20" s="14"/>
      <c r="B20" s="83" t="s">
        <v>35</v>
      </c>
      <c r="C20" s="9"/>
      <c r="D20" s="93" t="e" cm="1">
        <f t="array" ref="D20">_xlfn.IFS(C20="geen",0,C20="I",1,C20="II",2,C20="III",3)</f>
        <v>#N/A</v>
      </c>
      <c r="E20" s="163"/>
      <c r="F20" s="163"/>
      <c r="G20" s="94"/>
      <c r="H20" s="95"/>
      <c r="I20" s="24" t="s">
        <v>34</v>
      </c>
      <c r="J20" s="17"/>
    </row>
    <row r="21" spans="1:10">
      <c r="A21" s="14"/>
      <c r="B21" s="92"/>
      <c r="C21" s="17"/>
      <c r="D21" s="125"/>
      <c r="E21" s="17"/>
      <c r="F21" s="17"/>
      <c r="G21" s="17"/>
      <c r="I21" s="39"/>
      <c r="J21" s="17"/>
    </row>
    <row r="22" spans="1:10" ht="15.75">
      <c r="A22" s="14"/>
      <c r="B22" s="155" t="s">
        <v>36</v>
      </c>
      <c r="C22" s="155"/>
      <c r="D22" s="155"/>
      <c r="E22" s="155"/>
      <c r="F22" s="155"/>
      <c r="G22" s="155"/>
      <c r="I22" s="39"/>
      <c r="J22" s="17"/>
    </row>
    <row r="23" spans="1:10" ht="16.5" customHeight="1" thickBot="1">
      <c r="A23" s="14"/>
      <c r="B23" s="156" t="s">
        <v>37</v>
      </c>
      <c r="C23" s="156"/>
      <c r="D23" s="156"/>
      <c r="E23" s="156"/>
      <c r="F23" s="156"/>
      <c r="G23" s="156"/>
      <c r="I23" s="39"/>
      <c r="J23" s="17"/>
    </row>
    <row r="24" spans="1:10">
      <c r="A24" s="14"/>
      <c r="B24" s="83" t="s">
        <v>38</v>
      </c>
      <c r="C24" s="9"/>
      <c r="D24" s="89" t="e" cm="1">
        <f t="array" ref="D24">_xlfn.IFS(C24="geen",0,C24="I",1,C24="II",2,C24="III",3)</f>
        <v>#N/A</v>
      </c>
      <c r="E24" s="90"/>
      <c r="F24" s="91"/>
      <c r="G24" s="91"/>
      <c r="I24" s="24" t="s">
        <v>39</v>
      </c>
      <c r="J24" s="47"/>
    </row>
    <row r="25" spans="1:10">
      <c r="A25" s="14"/>
      <c r="B25" s="83" t="s">
        <v>40</v>
      </c>
      <c r="C25" s="10"/>
      <c r="D25" s="87"/>
      <c r="E25" s="23"/>
      <c r="F25" s="88"/>
      <c r="G25" s="88"/>
      <c r="I25" s="24" t="s">
        <v>41</v>
      </c>
      <c r="J25" s="47"/>
    </row>
    <row r="26" spans="1:10">
      <c r="A26" s="14"/>
      <c r="B26" s="83" t="s">
        <v>42</v>
      </c>
      <c r="C26" s="11"/>
      <c r="D26" s="84" t="e" cm="1">
        <f t="array" ref="D26">_xlfn.IFS(C26="geen",0,C26="I",1,C26="II",2,C26="III",3)</f>
        <v>#N/A</v>
      </c>
      <c r="E26" s="85"/>
      <c r="F26" s="86"/>
      <c r="G26" s="86"/>
      <c r="I26" s="24" t="s">
        <v>39</v>
      </c>
      <c r="J26" s="47"/>
    </row>
    <row r="27" spans="1:10" ht="13.5" thickBot="1">
      <c r="A27" s="14"/>
      <c r="B27" s="83" t="s">
        <v>44</v>
      </c>
      <c r="C27" s="12"/>
      <c r="D27" s="81"/>
      <c r="E27" s="81"/>
      <c r="F27" s="82"/>
      <c r="G27" s="82"/>
      <c r="I27" s="24" t="s">
        <v>41</v>
      </c>
      <c r="J27" s="47"/>
    </row>
    <row r="28" spans="1:10">
      <c r="A28" s="14"/>
      <c r="B28" s="17"/>
      <c r="C28" s="17"/>
      <c r="D28" s="17"/>
      <c r="E28" s="17"/>
      <c r="F28" s="17"/>
      <c r="G28" s="17"/>
      <c r="I28" s="39"/>
      <c r="J28" s="17"/>
    </row>
    <row r="29" spans="1:10" ht="15.75">
      <c r="A29" s="14"/>
      <c r="B29" s="155" t="s">
        <v>45</v>
      </c>
      <c r="C29" s="155"/>
      <c r="D29" s="155"/>
      <c r="E29" s="155"/>
      <c r="F29" s="155"/>
      <c r="G29" s="155"/>
      <c r="I29" s="39"/>
      <c r="J29" s="78" t="s">
        <v>46</v>
      </c>
    </row>
    <row r="30" spans="1:10" ht="49.5" customHeight="1">
      <c r="A30" s="14"/>
      <c r="B30" s="156" t="s">
        <v>47</v>
      </c>
      <c r="C30" s="156"/>
      <c r="D30" s="156"/>
      <c r="E30" s="156"/>
      <c r="F30" s="156"/>
      <c r="G30" s="156"/>
      <c r="I30" s="39"/>
      <c r="J30" s="17"/>
    </row>
    <row r="31" spans="1:10">
      <c r="A31" s="14"/>
      <c r="B31" s="65" t="s">
        <v>48</v>
      </c>
      <c r="C31" s="79">
        <f>C15</f>
        <v>0</v>
      </c>
      <c r="D31" s="60"/>
      <c r="E31" s="80"/>
      <c r="F31" s="60"/>
      <c r="G31" s="60"/>
      <c r="I31" s="24" t="s">
        <v>49</v>
      </c>
      <c r="J31" s="17"/>
    </row>
    <row r="32" spans="1:10">
      <c r="A32" s="14"/>
      <c r="B32" s="65" t="s">
        <v>50</v>
      </c>
      <c r="C32" s="3"/>
      <c r="D32" s="23"/>
      <c r="E32" s="60"/>
      <c r="F32" s="77"/>
      <c r="G32" s="60"/>
      <c r="I32" s="24" t="s">
        <v>51</v>
      </c>
      <c r="J32" s="17"/>
    </row>
    <row r="33" spans="1:10">
      <c r="A33" s="14"/>
      <c r="B33" s="65"/>
      <c r="C33" s="75"/>
      <c r="D33" s="76" t="s">
        <v>52</v>
      </c>
      <c r="E33" s="23"/>
      <c r="F33" s="40" t="s">
        <v>53</v>
      </c>
      <c r="G33" s="60"/>
      <c r="I33" s="39"/>
      <c r="J33" s="50"/>
    </row>
    <row r="34" spans="1:10" ht="38.25">
      <c r="A34" s="14"/>
      <c r="B34" s="65" t="s">
        <v>54</v>
      </c>
      <c r="C34" s="2"/>
      <c r="D34" s="40">
        <f>IF(OR($C$24="geen",C25="nvt"),0,IF((DAYS360(C25,$C$32)-(C34*360-1))&gt;0,C34,0))</f>
        <v>0</v>
      </c>
      <c r="E34" s="2"/>
      <c r="F34" s="40">
        <f>IF(OR($C$26="geen",C27="nvt"),0,IF((DAYS360(C27,$C$32)-(E34*360-1))&gt;0,E34,0))</f>
        <v>0</v>
      </c>
      <c r="G34" s="60"/>
      <c r="I34" s="24" t="s">
        <v>55</v>
      </c>
      <c r="J34" s="50"/>
    </row>
    <row r="35" spans="1:10">
      <c r="A35" s="14"/>
      <c r="B35" s="62" t="s">
        <v>56</v>
      </c>
      <c r="C35" s="63"/>
      <c r="D35" s="40" t="e">
        <f>IF(OR(C25="nvt",D24&gt;D19),"onbevoegd",ROUNDDOWN(($C$5-$C$32)/365,0))</f>
        <v>#N/A</v>
      </c>
      <c r="E35" s="64"/>
      <c r="F35" s="40" t="e">
        <f>IF(OR(C27="nvt",D26&gt;D20),"onbevoegd",ROUNDDOWN(($C$5-$C$32)/365,0))</f>
        <v>#N/A</v>
      </c>
      <c r="G35" s="60"/>
      <c r="H35" s="17"/>
      <c r="I35" s="24" t="s">
        <v>57</v>
      </c>
      <c r="J35" s="50"/>
    </row>
    <row r="36" spans="1:10">
      <c r="A36" s="14"/>
      <c r="B36" s="65" t="s">
        <v>58</v>
      </c>
      <c r="C36" s="63"/>
      <c r="D36" s="40" t="e">
        <f>IF(D35="onbevoegd","onbevoegd",SUM(D34:D35))</f>
        <v>#N/A</v>
      </c>
      <c r="E36" s="64"/>
      <c r="F36" s="40" t="e">
        <f>IF(F35="onbevoegd","onbevoegd",SUM(F34:F35))</f>
        <v>#N/A</v>
      </c>
      <c r="G36" s="60"/>
      <c r="H36" s="17"/>
      <c r="I36" s="31"/>
      <c r="J36" s="50"/>
    </row>
    <row r="37" spans="1:10">
      <c r="A37" s="14"/>
      <c r="B37" s="65" t="s">
        <v>59</v>
      </c>
      <c r="C37" s="63"/>
      <c r="D37" s="40" t="e">
        <f>IF(D36="onbevoegd",0,IF(D36&gt;10,10,D36))</f>
        <v>#N/A</v>
      </c>
      <c r="E37" s="64"/>
      <c r="F37" s="40" t="e">
        <f>IF(F36="onbevoegd",0,IF(F36&gt;11,10,F36))</f>
        <v>#N/A</v>
      </c>
      <c r="G37" s="60"/>
      <c r="H37" s="17"/>
      <c r="I37" s="24" t="s">
        <v>60</v>
      </c>
      <c r="J37" s="50"/>
    </row>
    <row r="38" spans="1:10">
      <c r="A38" s="14"/>
      <c r="B38" s="66"/>
      <c r="C38" s="66"/>
      <c r="D38" s="67"/>
      <c r="E38" s="32"/>
      <c r="F38" s="67"/>
      <c r="G38" s="47"/>
      <c r="H38" s="17"/>
      <c r="I38" s="31"/>
      <c r="J38" s="50"/>
    </row>
    <row r="39" spans="1:10" ht="15.75">
      <c r="A39" s="14"/>
      <c r="B39" s="155" t="s">
        <v>61</v>
      </c>
      <c r="C39" s="155"/>
      <c r="D39" s="155"/>
      <c r="E39" s="155"/>
      <c r="F39" s="155"/>
      <c r="G39" s="155"/>
      <c r="H39" s="68"/>
      <c r="I39" s="31"/>
      <c r="J39" s="50"/>
    </row>
    <row r="40" spans="1:10" ht="68.25" customHeight="1">
      <c r="A40" s="14"/>
      <c r="B40" s="156" t="s">
        <v>62</v>
      </c>
      <c r="C40" s="156"/>
      <c r="D40" s="156"/>
      <c r="E40" s="156"/>
      <c r="F40" s="156"/>
      <c r="G40" s="156"/>
      <c r="H40" s="69"/>
      <c r="I40" s="31"/>
      <c r="J40" s="50"/>
    </row>
    <row r="41" spans="1:10" s="45" customFormat="1" ht="30" customHeight="1">
      <c r="A41" s="31"/>
      <c r="B41" s="121" t="s">
        <v>63</v>
      </c>
      <c r="C41" s="70" t="s">
        <v>64</v>
      </c>
      <c r="D41" s="71" t="s">
        <v>65</v>
      </c>
      <c r="E41" s="70" t="s">
        <v>66</v>
      </c>
      <c r="F41" s="70" t="s">
        <v>67</v>
      </c>
      <c r="G41" s="70" t="s">
        <v>68</v>
      </c>
      <c r="H41" s="72"/>
      <c r="I41" s="73"/>
      <c r="J41" s="74"/>
    </row>
    <row r="42" spans="1:10" ht="58.15" customHeight="1">
      <c r="A42" s="14"/>
      <c r="B42" s="61" t="s">
        <v>69</v>
      </c>
      <c r="C42" s="141">
        <v>30</v>
      </c>
      <c r="D42" s="139"/>
      <c r="E42" s="59">
        <f>IF(C14="cantor",0,D42*C42/52)</f>
        <v>0</v>
      </c>
      <c r="F42" s="51"/>
      <c r="G42" s="122">
        <f>IF(C24="iii",(4.2*E42)/60,(5.4*E42)/60)</f>
        <v>0</v>
      </c>
      <c r="H42" s="47"/>
      <c r="I42" s="24" t="s">
        <v>70</v>
      </c>
    </row>
    <row r="43" spans="1:10" ht="61.15" customHeight="1">
      <c r="A43" s="14"/>
      <c r="B43" s="61" t="s">
        <v>71</v>
      </c>
      <c r="C43" s="141">
        <v>5</v>
      </c>
      <c r="D43" s="139"/>
      <c r="E43" s="59">
        <f>IF(C11="cantor",0,D43*C43/52)</f>
        <v>0</v>
      </c>
      <c r="F43" s="22"/>
      <c r="G43" s="122">
        <f>IF(C24="iii",(4.2*E43)/60,(5.4*E43)/60)</f>
        <v>0</v>
      </c>
      <c r="H43" s="47"/>
      <c r="I43" s="24" t="s">
        <v>72</v>
      </c>
    </row>
    <row r="44" spans="1:10" ht="75" customHeight="1">
      <c r="A44" s="14"/>
      <c r="B44" s="61" t="s">
        <v>73</v>
      </c>
      <c r="C44" s="141">
        <v>5</v>
      </c>
      <c r="D44" s="139"/>
      <c r="E44" s="59">
        <f>IF(C12="cantor",0,D44*C44/52)</f>
        <v>0</v>
      </c>
      <c r="F44" s="51"/>
      <c r="G44" s="122">
        <f>IF(C24="iii",(4.2*E44)/60,(5.4*E44)/60)</f>
        <v>0</v>
      </c>
      <c r="H44" s="47"/>
      <c r="I44" s="24" t="s">
        <v>74</v>
      </c>
    </row>
    <row r="45" spans="1:10" ht="25.5">
      <c r="A45" s="14"/>
      <c r="B45" s="61" t="s">
        <v>75</v>
      </c>
      <c r="C45" s="141">
        <v>30</v>
      </c>
      <c r="D45" s="139"/>
      <c r="E45" s="59"/>
      <c r="F45" s="22">
        <f>IF(C14="organist",0,D45*C45/52)</f>
        <v>0</v>
      </c>
      <c r="G45" s="122">
        <f>IF(C26="iii",(4.2*F45)/60,(5.4*F45)/60)</f>
        <v>0</v>
      </c>
      <c r="H45" s="47"/>
      <c r="I45" s="24" t="s">
        <v>76</v>
      </c>
    </row>
    <row r="46" spans="1:10">
      <c r="A46" s="14"/>
      <c r="B46" s="61" t="s">
        <v>77</v>
      </c>
      <c r="C46" s="141">
        <v>185</v>
      </c>
      <c r="D46" s="139"/>
      <c r="E46" s="59">
        <f>IF(C14="cantor",0,D46*C46/52)</f>
        <v>0</v>
      </c>
      <c r="F46" s="59"/>
      <c r="G46" s="122">
        <f>IF(C24="iii",(4.2*E46)/60,(5.4*E46)/60)</f>
        <v>0</v>
      </c>
      <c r="H46" s="17"/>
      <c r="I46" s="18"/>
      <c r="J46" s="50"/>
    </row>
    <row r="47" spans="1:10">
      <c r="A47" s="14"/>
      <c r="B47" s="61" t="s">
        <v>78</v>
      </c>
      <c r="C47" s="141">
        <v>40</v>
      </c>
      <c r="D47" s="139"/>
      <c r="E47" s="59">
        <f>IF(C14="cantor",0,D47*C47/52)</f>
        <v>0</v>
      </c>
      <c r="F47" s="51"/>
      <c r="G47" s="122">
        <f>IF(C24="iii",(4.2*E47)/60,(5.4*E47)/60)</f>
        <v>0</v>
      </c>
      <c r="H47" s="17"/>
      <c r="I47" s="18"/>
      <c r="J47" s="50"/>
    </row>
    <row r="48" spans="1:10">
      <c r="A48" s="14"/>
      <c r="B48" s="61"/>
      <c r="C48" s="51"/>
      <c r="D48" s="22"/>
      <c r="E48" s="59"/>
      <c r="F48" s="51"/>
      <c r="G48" s="22"/>
      <c r="H48" s="47"/>
      <c r="I48" s="18"/>
      <c r="J48" s="50"/>
    </row>
    <row r="49" spans="1:10" ht="45" customHeight="1">
      <c r="A49" s="14"/>
      <c r="B49" s="119" t="s">
        <v>79</v>
      </c>
      <c r="C49" s="55"/>
      <c r="D49" s="56"/>
      <c r="E49" s="118" t="s">
        <v>80</v>
      </c>
      <c r="F49" s="118" t="s">
        <v>81</v>
      </c>
      <c r="G49" s="118" t="s">
        <v>82</v>
      </c>
      <c r="H49" s="47"/>
      <c r="I49" s="120" t="s">
        <v>83</v>
      </c>
      <c r="J49" s="50"/>
    </row>
    <row r="50" spans="1:10">
      <c r="A50" s="14"/>
      <c r="B50" s="5" t="s">
        <v>84</v>
      </c>
      <c r="C50" s="60"/>
      <c r="D50" s="60"/>
      <c r="E50" s="8"/>
      <c r="F50" s="8"/>
      <c r="G50" s="122">
        <f>F50+E50</f>
        <v>0</v>
      </c>
      <c r="H50" s="47"/>
      <c r="I50" s="49"/>
      <c r="J50" s="50"/>
    </row>
    <row r="51" spans="1:10">
      <c r="A51" s="14"/>
      <c r="B51" s="5" t="s">
        <v>84</v>
      </c>
      <c r="C51" s="51"/>
      <c r="D51" s="51"/>
      <c r="E51" s="8"/>
      <c r="F51" s="8"/>
      <c r="G51" s="122">
        <f t="shared" ref="G51:G53" si="0">F51+E51</f>
        <v>0</v>
      </c>
      <c r="H51" s="47"/>
      <c r="I51" s="49"/>
      <c r="J51" s="50"/>
    </row>
    <row r="52" spans="1:10">
      <c r="A52" s="14"/>
      <c r="B52" s="5" t="s">
        <v>84</v>
      </c>
      <c r="C52" s="51"/>
      <c r="D52" s="51"/>
      <c r="E52" s="8"/>
      <c r="F52" s="8"/>
      <c r="G52" s="122">
        <f t="shared" si="0"/>
        <v>0</v>
      </c>
      <c r="H52" s="47"/>
      <c r="I52" s="49"/>
      <c r="J52" s="50"/>
    </row>
    <row r="53" spans="1:10">
      <c r="A53" s="14"/>
      <c r="B53" s="5" t="s">
        <v>84</v>
      </c>
      <c r="C53" s="51"/>
      <c r="D53" s="51"/>
      <c r="E53" s="8"/>
      <c r="F53" s="8"/>
      <c r="G53" s="122">
        <f t="shared" si="0"/>
        <v>0</v>
      </c>
      <c r="H53" s="48"/>
      <c r="I53" s="49"/>
      <c r="J53" s="50"/>
    </row>
    <row r="54" spans="1:10" ht="42" customHeight="1">
      <c r="A54" s="14"/>
      <c r="B54" s="119" t="s">
        <v>85</v>
      </c>
      <c r="C54" s="55"/>
      <c r="D54" s="56"/>
      <c r="E54" s="57"/>
      <c r="F54" s="55"/>
      <c r="G54" s="123"/>
      <c r="H54" s="58"/>
      <c r="I54" s="120" t="s">
        <v>86</v>
      </c>
      <c r="J54" s="50"/>
    </row>
    <row r="55" spans="1:10">
      <c r="A55" s="14"/>
      <c r="B55" s="5" t="s">
        <v>84</v>
      </c>
      <c r="C55" s="51"/>
      <c r="D55" s="51"/>
      <c r="E55" s="7"/>
      <c r="F55" s="7"/>
      <c r="G55" s="122">
        <f>(F55+E55)/52</f>
        <v>0</v>
      </c>
      <c r="H55" s="48"/>
      <c r="I55" s="49"/>
      <c r="J55" s="50"/>
    </row>
    <row r="56" spans="1:10">
      <c r="A56" s="14"/>
      <c r="B56" s="5" t="s">
        <v>84</v>
      </c>
      <c r="C56" s="52"/>
      <c r="D56" s="51"/>
      <c r="E56" s="7"/>
      <c r="F56" s="7"/>
      <c r="G56" s="122">
        <f t="shared" ref="G56:G57" si="1">(F56+E56)/52</f>
        <v>0</v>
      </c>
      <c r="H56" s="47"/>
      <c r="I56" s="49"/>
      <c r="J56" s="50"/>
    </row>
    <row r="57" spans="1:10">
      <c r="A57" s="14"/>
      <c r="B57" s="6" t="s">
        <v>84</v>
      </c>
      <c r="C57" s="53"/>
      <c r="D57" s="54"/>
      <c r="E57" s="7"/>
      <c r="F57" s="7"/>
      <c r="G57" s="124">
        <f t="shared" si="1"/>
        <v>0</v>
      </c>
      <c r="H57" s="47"/>
      <c r="I57" s="49"/>
      <c r="J57" s="50"/>
    </row>
    <row r="58" spans="1:10">
      <c r="A58" s="14"/>
      <c r="B58" s="17"/>
      <c r="C58" s="17"/>
      <c r="D58" s="46"/>
      <c r="E58" s="17"/>
      <c r="F58" s="165"/>
      <c r="G58" s="174"/>
      <c r="H58" s="17"/>
      <c r="I58" s="31"/>
      <c r="J58" s="17"/>
    </row>
    <row r="59" spans="1:10" ht="15.75">
      <c r="A59" s="14"/>
      <c r="B59" s="162" t="s">
        <v>87</v>
      </c>
      <c r="C59" s="162"/>
      <c r="D59" s="162"/>
      <c r="E59" s="162"/>
      <c r="F59" s="162"/>
      <c r="G59" s="162"/>
      <c r="H59" s="32"/>
      <c r="I59" s="18"/>
      <c r="J59" s="17"/>
    </row>
    <row r="60" spans="1:10">
      <c r="A60" s="14"/>
      <c r="B60" s="156" t="s">
        <v>88</v>
      </c>
      <c r="C60" s="156"/>
      <c r="D60" s="156"/>
      <c r="E60" s="156"/>
      <c r="F60" s="156"/>
      <c r="G60" s="156"/>
      <c r="H60" s="17"/>
      <c r="I60" s="4" t="s">
        <v>89</v>
      </c>
      <c r="J60" s="17"/>
    </row>
    <row r="61" spans="1:10">
      <c r="A61" s="14"/>
      <c r="B61" s="15"/>
      <c r="C61" s="15"/>
      <c r="D61" s="16" t="s">
        <v>52</v>
      </c>
      <c r="E61" s="16"/>
      <c r="F61" s="16" t="s">
        <v>53</v>
      </c>
      <c r="G61" s="16"/>
      <c r="H61" s="17"/>
      <c r="I61" s="18"/>
      <c r="J61" s="17"/>
    </row>
    <row r="62" spans="1:10">
      <c r="A62" s="14"/>
      <c r="B62" s="20" t="s">
        <v>90</v>
      </c>
      <c r="C62" s="21"/>
      <c r="D62" s="22">
        <f>IF($C$24=$C$19,$C$19,IF($C$24&lt;$C$19,$C$19,IF(AND($C$24&gt;$C$19,$F$67&gt;2),IF($C$24="III",$C$19,$C$24),$C$19)))</f>
        <v>0</v>
      </c>
      <c r="E62" s="23"/>
      <c r="F62" s="22">
        <f>IF($C$26=$C$20,$C$20,IF($C$26&lt;$C$20,$C$20,IF(AND($C$26&gt;$C$20,$I$67&gt;2),IF($C$26="III",$C$20,$C$26),$C$20)))</f>
        <v>0</v>
      </c>
      <c r="G62" s="23"/>
      <c r="H62" s="17"/>
      <c r="I62" s="24" t="s">
        <v>91</v>
      </c>
      <c r="J62" s="17"/>
    </row>
    <row r="63" spans="1:10">
      <c r="A63" s="14"/>
      <c r="B63" s="25" t="s">
        <v>92</v>
      </c>
      <c r="C63" s="21"/>
      <c r="D63" s="22" t="e">
        <f>D37</f>
        <v>#N/A</v>
      </c>
      <c r="E63" s="23"/>
      <c r="F63" s="22" t="e">
        <f>F37</f>
        <v>#N/A</v>
      </c>
      <c r="G63" s="23"/>
      <c r="H63" s="17"/>
      <c r="I63" s="24" t="s">
        <v>93</v>
      </c>
      <c r="J63" s="17"/>
    </row>
    <row r="64" spans="1:10">
      <c r="A64" s="14"/>
      <c r="B64" s="25" t="s">
        <v>94</v>
      </c>
      <c r="C64" s="21"/>
      <c r="D64" s="22" t="e">
        <f>CONCATENATE(D62,".",D63)</f>
        <v>#N/A</v>
      </c>
      <c r="E64" s="23"/>
      <c r="F64" s="22" t="e">
        <f>CONCATENATE(F62,".",F63)</f>
        <v>#N/A</v>
      </c>
      <c r="G64" s="23"/>
      <c r="H64" s="17"/>
      <c r="I64" s="18"/>
      <c r="J64" s="17"/>
    </row>
    <row r="65" spans="1:10">
      <c r="A65" s="14"/>
      <c r="B65" s="26"/>
      <c r="C65" s="21"/>
      <c r="D65" s="27"/>
      <c r="E65" s="28"/>
      <c r="F65" s="21"/>
      <c r="G65" s="23"/>
      <c r="H65" s="17"/>
      <c r="I65" s="18"/>
      <c r="J65" s="17"/>
    </row>
    <row r="66" spans="1:10">
      <c r="A66" s="14"/>
      <c r="B66" s="29" t="s">
        <v>95</v>
      </c>
      <c r="C66" s="21"/>
      <c r="D66" s="30" t="e">
        <f>VLOOKUP(D64,Salaristabellen!A7:H44,8,FALSE)</f>
        <v>#N/A</v>
      </c>
      <c r="E66" s="23"/>
      <c r="F66" s="30" t="e">
        <f>VLOOKUP(F64,Salaristabellen!A7:H45,8,FALSE)</f>
        <v>#N/A</v>
      </c>
      <c r="G66" s="23"/>
      <c r="H66" s="17"/>
      <c r="I66" s="18"/>
      <c r="J66" s="17"/>
    </row>
    <row r="67" spans="1:10">
      <c r="A67" s="14"/>
      <c r="B67" s="29" t="s">
        <v>96</v>
      </c>
      <c r="C67" s="21"/>
      <c r="D67" s="30" t="e">
        <f>VLOOKUP(D64,Salaristabellen!A7:H44,2,FALSE)*12/(52*36)</f>
        <v>#N/A</v>
      </c>
      <c r="E67" s="23"/>
      <c r="F67" s="30" t="e">
        <f>VLOOKUP(F64,Salaristabellen!A7:H45,2,FALSE)*12/(52*36)</f>
        <v>#N/A</v>
      </c>
      <c r="G67" s="23"/>
      <c r="H67" s="17"/>
      <c r="I67" s="31"/>
      <c r="J67" s="17"/>
    </row>
    <row r="68" spans="1:10">
      <c r="A68" s="14"/>
      <c r="B68" s="17"/>
      <c r="C68" s="32"/>
      <c r="D68" s="95"/>
      <c r="E68" s="17"/>
      <c r="F68" s="17"/>
      <c r="G68" s="17"/>
      <c r="H68" s="17"/>
      <c r="I68" s="126"/>
      <c r="J68" s="17"/>
    </row>
    <row r="69" spans="1:10" ht="15.75">
      <c r="A69" s="14"/>
      <c r="B69" s="162" t="s">
        <v>97</v>
      </c>
      <c r="C69" s="162"/>
      <c r="D69" s="162"/>
      <c r="E69" s="162"/>
      <c r="F69" s="162"/>
      <c r="G69" s="162"/>
      <c r="H69" s="32"/>
      <c r="I69" s="18"/>
      <c r="J69" s="17"/>
    </row>
    <row r="70" spans="1:10" s="37" customFormat="1" ht="25.5">
      <c r="A70" s="33"/>
      <c r="B70" s="21" t="s">
        <v>52</v>
      </c>
      <c r="C70" s="34"/>
      <c r="D70" s="23"/>
      <c r="E70" s="30"/>
      <c r="F70" s="35" t="s">
        <v>98</v>
      </c>
      <c r="G70" s="36" t="e">
        <f>(SUM(E42:E47)*D66)+(SUM(E50:E53)*D67)+(SUM(E55:E57)/52*D67)</f>
        <v>#N/A</v>
      </c>
      <c r="H70" s="17"/>
      <c r="I70" s="24" t="s">
        <v>99</v>
      </c>
      <c r="J70" s="17"/>
    </row>
    <row r="71" spans="1:10" s="37" customFormat="1" ht="25.5">
      <c r="A71" s="33"/>
      <c r="B71" s="21" t="s">
        <v>100</v>
      </c>
      <c r="C71" s="34"/>
      <c r="D71" s="23"/>
      <c r="E71" s="30"/>
      <c r="F71" s="35" t="s">
        <v>98</v>
      </c>
      <c r="G71" s="36" t="e">
        <f>(SUM(F42:F47)*F66)+(SUM(F50:F53)*F67)+(SUM(F55:F57)/52*F67)</f>
        <v>#N/A</v>
      </c>
      <c r="H71" s="17"/>
      <c r="I71" s="24" t="s">
        <v>99</v>
      </c>
      <c r="J71" s="17"/>
    </row>
    <row r="72" spans="1:10" s="37" customFormat="1">
      <c r="A72" s="33"/>
      <c r="B72" s="157" t="s">
        <v>101</v>
      </c>
      <c r="C72" s="157"/>
      <c r="D72" s="157"/>
      <c r="E72" s="157"/>
      <c r="F72" s="157"/>
      <c r="G72" s="38" t="e">
        <f>SUM(G70:G71)</f>
        <v>#N/A</v>
      </c>
      <c r="H72" s="17"/>
      <c r="I72" s="39"/>
      <c r="J72" s="17"/>
    </row>
    <row r="73" spans="1:10" s="37" customFormat="1">
      <c r="A73" s="33"/>
      <c r="B73" s="21"/>
      <c r="C73" s="40"/>
      <c r="D73" s="23"/>
      <c r="E73" s="40"/>
      <c r="F73" s="23"/>
      <c r="G73" s="41"/>
      <c r="H73" s="17"/>
      <c r="I73" s="39"/>
      <c r="J73" s="17"/>
    </row>
    <row r="74" spans="1:10" s="37" customFormat="1">
      <c r="A74" s="33"/>
      <c r="B74" s="157" t="s">
        <v>102</v>
      </c>
      <c r="C74" s="157"/>
      <c r="D74" s="157"/>
      <c r="E74" s="157"/>
      <c r="F74" s="157"/>
      <c r="G74" s="36" t="e">
        <f>G72*52/12</f>
        <v>#N/A</v>
      </c>
      <c r="H74" s="17"/>
      <c r="I74" s="39"/>
      <c r="J74" s="17"/>
    </row>
    <row r="75" spans="1:10" s="37" customFormat="1">
      <c r="A75" s="33"/>
      <c r="B75" s="157" t="s">
        <v>103</v>
      </c>
      <c r="C75" s="157"/>
      <c r="D75" s="157"/>
      <c r="E75" s="157"/>
      <c r="F75" s="157"/>
      <c r="G75" s="36" t="e">
        <f>G72*52</f>
        <v>#N/A</v>
      </c>
      <c r="H75" s="17"/>
      <c r="I75" s="39"/>
      <c r="J75" s="17"/>
    </row>
    <row r="76" spans="1:10" s="37" customFormat="1">
      <c r="A76" s="33"/>
      <c r="B76" s="157" t="s">
        <v>104</v>
      </c>
      <c r="C76" s="157"/>
      <c r="D76" s="157"/>
      <c r="E76" s="157"/>
      <c r="F76" s="157"/>
      <c r="G76" s="42">
        <f>SUM(G42:G48,G50:G53,G55:G57)/36</f>
        <v>0</v>
      </c>
      <c r="H76" s="17"/>
      <c r="I76" s="39"/>
      <c r="J76" s="17"/>
    </row>
    <row r="77" spans="1:10" s="37" customFormat="1">
      <c r="A77" s="14"/>
      <c r="B77" s="17"/>
      <c r="C77" s="17"/>
      <c r="D77" s="17"/>
      <c r="E77" s="17"/>
      <c r="F77" s="17"/>
      <c r="G77" s="17"/>
      <c r="H77" s="17"/>
      <c r="I77" s="39"/>
      <c r="J77" s="17"/>
    </row>
    <row r="78" spans="1:10">
      <c r="I78" s="44"/>
    </row>
    <row r="79" spans="1:10">
      <c r="I79" s="44"/>
    </row>
    <row r="80" spans="1:10">
      <c r="I80" s="44"/>
    </row>
  </sheetData>
  <mergeCells count="30">
    <mergeCell ref="B76:F76"/>
    <mergeCell ref="B29:G29"/>
    <mergeCell ref="B30:G30"/>
    <mergeCell ref="B39:G39"/>
    <mergeCell ref="B40:G40"/>
    <mergeCell ref="F58:G58"/>
    <mergeCell ref="B59:G59"/>
    <mergeCell ref="B60:G60"/>
    <mergeCell ref="B69:G69"/>
    <mergeCell ref="B72:F72"/>
    <mergeCell ref="B74:F74"/>
    <mergeCell ref="B75:F75"/>
    <mergeCell ref="B23:G23"/>
    <mergeCell ref="C9:E9"/>
    <mergeCell ref="C10:E10"/>
    <mergeCell ref="C11:E11"/>
    <mergeCell ref="C12:E12"/>
    <mergeCell ref="C14:E14"/>
    <mergeCell ref="C15:E15"/>
    <mergeCell ref="B17:G17"/>
    <mergeCell ref="B18:G18"/>
    <mergeCell ref="E19:F19"/>
    <mergeCell ref="E20:F20"/>
    <mergeCell ref="B22:G22"/>
    <mergeCell ref="C8:E8"/>
    <mergeCell ref="A1:F1"/>
    <mergeCell ref="B3:G3"/>
    <mergeCell ref="B4:G4"/>
    <mergeCell ref="C5:E5"/>
    <mergeCell ref="C7:E7"/>
  </mergeCells>
  <pageMargins left="0.7" right="0.7" top="0.75" bottom="0.75" header="0.3" footer="0.3"/>
  <pageSetup paperSize="9" scale="49"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6992A344-958D-4A95-AD36-FED92B06E45F}">
          <x14:formula1>
            <xm:f>Facilitair!$B$2:$D$2</xm:f>
          </x14:formula1>
          <xm:sqref>C14:E14</xm:sqref>
        </x14:dataValidation>
        <x14:dataValidation type="list" allowBlank="1" showInputMessage="1" showErrorMessage="1" xr:uid="{A899698A-F169-4EF6-8A7E-5656A7806C87}">
          <x14:formula1>
            <xm:f>Facilitair!$B$1:$E$1</xm:f>
          </x14:formula1>
          <xm:sqref>C19:C20 C24 C26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D4E7B-12BE-42A4-8770-29B4813DC2F8}">
  <sheetPr>
    <pageSetUpPr fitToPage="1"/>
  </sheetPr>
  <dimension ref="A1:LN80"/>
  <sheetViews>
    <sheetView showGridLines="0" zoomScale="93" zoomScaleNormal="93" workbookViewId="0">
      <selection activeCell="C5" sqref="C5:E5"/>
    </sheetView>
  </sheetViews>
  <sheetFormatPr defaultColWidth="0" defaultRowHeight="12.75"/>
  <cols>
    <col min="1" max="1" width="12.5703125" style="43" customWidth="1"/>
    <col min="2" max="2" width="41.85546875" style="37" customWidth="1"/>
    <col min="3" max="3" width="13.7109375" style="19" bestFit="1" customWidth="1"/>
    <col min="4" max="4" width="11.28515625" style="19" customWidth="1"/>
    <col min="5" max="5" width="11.42578125" style="19" customWidth="1"/>
    <col min="6" max="6" width="12.28515625" style="19" bestFit="1" customWidth="1"/>
    <col min="7" max="7" width="15.140625" style="19" bestFit="1" customWidth="1"/>
    <col min="8" max="8" width="2.5703125" style="19" customWidth="1"/>
    <col min="9" max="9" width="62.7109375" style="45" customWidth="1"/>
    <col min="10" max="10" width="10.85546875" style="19" hidden="1" customWidth="1"/>
    <col min="11" max="326" width="0" style="19" hidden="1" customWidth="1"/>
    <col min="327" max="16383" width="12.5703125" style="19" hidden="1"/>
    <col min="16384" max="16384" width="12.5703125" style="19" hidden="1" customWidth="1"/>
  </cols>
  <sheetData>
    <row r="1" spans="1:10" ht="57" customHeight="1">
      <c r="A1" s="150" t="e" vm="1">
        <v>#VALUE!</v>
      </c>
      <c r="B1" s="150"/>
      <c r="C1" s="150"/>
      <c r="D1" s="150"/>
      <c r="E1" s="150"/>
      <c r="F1" s="150"/>
      <c r="I1" s="105" t="e" vm="2">
        <v>#VALUE!</v>
      </c>
    </row>
    <row r="2" spans="1:10">
      <c r="A2" s="106"/>
      <c r="B2" s="106"/>
      <c r="E2" s="107"/>
      <c r="F2" s="107"/>
      <c r="G2" s="107"/>
      <c r="H2" s="107"/>
      <c r="I2" s="44"/>
    </row>
    <row r="3" spans="1:10" ht="15.75">
      <c r="B3" s="151" t="s">
        <v>15</v>
      </c>
      <c r="C3" s="151"/>
      <c r="D3" s="151"/>
      <c r="E3" s="151"/>
      <c r="F3" s="151"/>
      <c r="G3" s="151"/>
      <c r="I3" s="108"/>
      <c r="J3" s="109"/>
    </row>
    <row r="4" spans="1:10" ht="16.5" thickBot="1">
      <c r="A4" s="110"/>
      <c r="B4" s="164" t="s">
        <v>16</v>
      </c>
      <c r="C4" s="164"/>
      <c r="D4" s="164"/>
      <c r="E4" s="164"/>
      <c r="F4" s="164"/>
      <c r="G4" s="164"/>
      <c r="I4" s="111" t="s">
        <v>0</v>
      </c>
      <c r="J4" s="109"/>
    </row>
    <row r="5" spans="1:10">
      <c r="A5" s="14"/>
      <c r="B5" s="97" t="s">
        <v>17</v>
      </c>
      <c r="C5" s="166"/>
      <c r="D5" s="167"/>
      <c r="E5" s="167"/>
      <c r="F5" s="103"/>
      <c r="G5" s="103"/>
      <c r="I5" s="24" t="s">
        <v>18</v>
      </c>
      <c r="J5" s="17"/>
    </row>
    <row r="6" spans="1:10">
      <c r="A6" s="14"/>
      <c r="B6" s="97"/>
      <c r="C6" s="100"/>
      <c r="D6" s="101"/>
      <c r="E6" s="101"/>
      <c r="F6" s="99"/>
      <c r="G6" s="99"/>
      <c r="I6" s="39"/>
      <c r="J6" s="17"/>
    </row>
    <row r="7" spans="1:10">
      <c r="A7" s="14"/>
      <c r="B7" s="97" t="s">
        <v>19</v>
      </c>
      <c r="C7" s="168"/>
      <c r="D7" s="161"/>
      <c r="E7" s="161"/>
      <c r="F7" s="99"/>
      <c r="G7" s="99"/>
      <c r="I7" s="24" t="s">
        <v>20</v>
      </c>
      <c r="J7" s="17"/>
    </row>
    <row r="8" spans="1:10">
      <c r="A8" s="14"/>
      <c r="B8" s="65" t="s">
        <v>21</v>
      </c>
      <c r="C8" s="161"/>
      <c r="D8" s="161"/>
      <c r="E8" s="161"/>
      <c r="F8" s="99"/>
      <c r="G8" s="99"/>
      <c r="I8" s="24" t="s">
        <v>18</v>
      </c>
      <c r="J8" s="47"/>
    </row>
    <row r="9" spans="1:10">
      <c r="A9" s="14"/>
      <c r="B9" s="97" t="s">
        <v>22</v>
      </c>
      <c r="C9" s="169"/>
      <c r="D9" s="169"/>
      <c r="E9" s="169"/>
      <c r="F9" s="99"/>
      <c r="G9" s="99"/>
      <c r="I9" s="39"/>
      <c r="J9" s="17"/>
    </row>
    <row r="10" spans="1:10">
      <c r="A10" s="14"/>
      <c r="B10" s="97" t="s">
        <v>23</v>
      </c>
      <c r="C10" s="169"/>
      <c r="D10" s="169"/>
      <c r="E10" s="169"/>
      <c r="F10" s="99"/>
      <c r="G10" s="99"/>
      <c r="I10" s="39"/>
      <c r="J10" s="17"/>
    </row>
    <row r="11" spans="1:10">
      <c r="A11" s="14"/>
      <c r="B11" s="97" t="s">
        <v>24</v>
      </c>
      <c r="C11" s="169"/>
      <c r="D11" s="169"/>
      <c r="E11" s="169"/>
      <c r="F11" s="99"/>
      <c r="G11" s="99"/>
      <c r="I11" s="39"/>
      <c r="J11" s="17"/>
    </row>
    <row r="12" spans="1:10">
      <c r="A12" s="14"/>
      <c r="B12" s="97" t="s">
        <v>25</v>
      </c>
      <c r="C12" s="158"/>
      <c r="D12" s="158"/>
      <c r="E12" s="158"/>
      <c r="F12" s="102"/>
      <c r="G12" s="102"/>
      <c r="I12" s="39"/>
      <c r="J12" s="17"/>
    </row>
    <row r="13" spans="1:10">
      <c r="A13" s="14"/>
      <c r="B13" s="97"/>
      <c r="C13" s="100"/>
      <c r="D13" s="101"/>
      <c r="E13" s="101"/>
      <c r="F13" s="99"/>
      <c r="G13" s="99"/>
      <c r="I13" s="39"/>
      <c r="J13" s="17"/>
    </row>
    <row r="14" spans="1:10">
      <c r="A14" s="14"/>
      <c r="B14" s="97" t="s">
        <v>26</v>
      </c>
      <c r="C14" s="159"/>
      <c r="D14" s="160"/>
      <c r="E14" s="160"/>
      <c r="F14" s="99"/>
      <c r="G14" s="99"/>
      <c r="I14" s="24" t="s">
        <v>27</v>
      </c>
      <c r="J14" s="37"/>
    </row>
    <row r="15" spans="1:10" ht="51.75" thickBot="1">
      <c r="A15" s="14"/>
      <c r="B15" s="97" t="s">
        <v>28</v>
      </c>
      <c r="C15" s="161"/>
      <c r="D15" s="161"/>
      <c r="E15" s="161"/>
      <c r="F15" s="98"/>
      <c r="G15" s="98"/>
      <c r="I15" s="24" t="s">
        <v>29</v>
      </c>
      <c r="J15" s="47"/>
    </row>
    <row r="16" spans="1:10">
      <c r="A16" s="14"/>
      <c r="B16" s="17"/>
      <c r="C16" s="17"/>
      <c r="D16" s="33"/>
      <c r="E16" s="17"/>
      <c r="F16" s="67"/>
      <c r="G16" s="33"/>
      <c r="I16" s="39"/>
      <c r="J16" s="17"/>
    </row>
    <row r="17" spans="1:10" ht="15.75">
      <c r="A17" s="14"/>
      <c r="B17" s="155" t="s">
        <v>30</v>
      </c>
      <c r="C17" s="155"/>
      <c r="D17" s="155"/>
      <c r="E17" s="155"/>
      <c r="F17" s="155"/>
      <c r="G17" s="155"/>
      <c r="I17" s="39"/>
      <c r="J17" s="17"/>
    </row>
    <row r="18" spans="1:10" ht="13.5" thickBot="1">
      <c r="A18" s="14"/>
      <c r="B18" s="156" t="s">
        <v>31</v>
      </c>
      <c r="C18" s="156"/>
      <c r="D18" s="156"/>
      <c r="E18" s="156"/>
      <c r="F18" s="156"/>
      <c r="G18" s="156"/>
      <c r="I18" s="39"/>
      <c r="J18" s="17"/>
    </row>
    <row r="19" spans="1:10">
      <c r="A19" s="14"/>
      <c r="B19" s="83" t="s">
        <v>32</v>
      </c>
      <c r="C19" s="13"/>
      <c r="D19" s="96" t="e" cm="1">
        <f t="array" ref="D19">_xlfn.IFS(C19="geen",0,C19="I",1,C19="II",2,C19="III",3)</f>
        <v>#N/A</v>
      </c>
      <c r="E19" s="163"/>
      <c r="F19" s="163"/>
      <c r="G19" s="94"/>
      <c r="H19" s="95"/>
      <c r="I19" s="24" t="s">
        <v>34</v>
      </c>
      <c r="J19" s="17"/>
    </row>
    <row r="20" spans="1:10" ht="13.5" thickBot="1">
      <c r="A20" s="14"/>
      <c r="B20" s="83" t="s">
        <v>35</v>
      </c>
      <c r="C20" s="9"/>
      <c r="D20" s="93" t="e" cm="1">
        <f t="array" ref="D20">_xlfn.IFS(C20="geen",0,C20="I",1,C20="II",2,C20="III",3)</f>
        <v>#N/A</v>
      </c>
      <c r="E20" s="163"/>
      <c r="F20" s="163"/>
      <c r="G20" s="94"/>
      <c r="H20" s="95"/>
      <c r="I20" s="24" t="s">
        <v>34</v>
      </c>
      <c r="J20" s="17"/>
    </row>
    <row r="21" spans="1:10">
      <c r="A21" s="14"/>
      <c r="B21" s="92"/>
      <c r="C21" s="17"/>
      <c r="D21" s="125"/>
      <c r="E21" s="17"/>
      <c r="F21" s="17"/>
      <c r="G21" s="17"/>
      <c r="I21" s="39"/>
      <c r="J21" s="17"/>
    </row>
    <row r="22" spans="1:10" ht="15.75">
      <c r="A22" s="14"/>
      <c r="B22" s="155" t="s">
        <v>36</v>
      </c>
      <c r="C22" s="155"/>
      <c r="D22" s="155"/>
      <c r="E22" s="155"/>
      <c r="F22" s="155"/>
      <c r="G22" s="155"/>
      <c r="I22" s="39"/>
      <c r="J22" s="17"/>
    </row>
    <row r="23" spans="1:10" ht="16.5" customHeight="1" thickBot="1">
      <c r="A23" s="14"/>
      <c r="B23" s="156" t="s">
        <v>37</v>
      </c>
      <c r="C23" s="156"/>
      <c r="D23" s="156"/>
      <c r="E23" s="156"/>
      <c r="F23" s="156"/>
      <c r="G23" s="156"/>
      <c r="I23" s="39"/>
      <c r="J23" s="17"/>
    </row>
    <row r="24" spans="1:10">
      <c r="A24" s="14"/>
      <c r="B24" s="83" t="s">
        <v>38</v>
      </c>
      <c r="C24" s="9"/>
      <c r="D24" s="89" t="e" cm="1">
        <f t="array" ref="D24">_xlfn.IFS(C24="geen",0,C24="I",1,C24="II",2,C24="III",3)</f>
        <v>#N/A</v>
      </c>
      <c r="E24" s="90"/>
      <c r="F24" s="91"/>
      <c r="G24" s="91"/>
      <c r="I24" s="24" t="s">
        <v>39</v>
      </c>
      <c r="J24" s="47"/>
    </row>
    <row r="25" spans="1:10">
      <c r="A25" s="14"/>
      <c r="B25" s="83" t="s">
        <v>40</v>
      </c>
      <c r="C25" s="10"/>
      <c r="D25" s="87"/>
      <c r="E25" s="23"/>
      <c r="F25" s="88"/>
      <c r="G25" s="88"/>
      <c r="I25" s="24" t="s">
        <v>41</v>
      </c>
      <c r="J25" s="47"/>
    </row>
    <row r="26" spans="1:10">
      <c r="A26" s="14"/>
      <c r="B26" s="83" t="s">
        <v>42</v>
      </c>
      <c r="C26" s="11"/>
      <c r="D26" s="84" t="e" cm="1">
        <f t="array" ref="D26">_xlfn.IFS(C26="geen",0,C26="I",1,C26="II",2,C26="III",3)</f>
        <v>#N/A</v>
      </c>
      <c r="E26" s="85"/>
      <c r="F26" s="86"/>
      <c r="G26" s="86"/>
      <c r="I26" s="24" t="s">
        <v>39</v>
      </c>
      <c r="J26" s="47"/>
    </row>
    <row r="27" spans="1:10" ht="13.5" thickBot="1">
      <c r="A27" s="14"/>
      <c r="B27" s="83" t="s">
        <v>44</v>
      </c>
      <c r="C27" s="12"/>
      <c r="D27" s="81"/>
      <c r="E27" s="81"/>
      <c r="F27" s="82"/>
      <c r="G27" s="82"/>
      <c r="I27" s="24" t="s">
        <v>41</v>
      </c>
      <c r="J27" s="47"/>
    </row>
    <row r="28" spans="1:10">
      <c r="A28" s="14"/>
      <c r="B28" s="17"/>
      <c r="C28" s="17"/>
      <c r="D28" s="17"/>
      <c r="E28" s="17"/>
      <c r="F28" s="17"/>
      <c r="G28" s="17"/>
      <c r="I28" s="39"/>
      <c r="J28" s="17"/>
    </row>
    <row r="29" spans="1:10" ht="15.75">
      <c r="A29" s="14"/>
      <c r="B29" s="155" t="s">
        <v>45</v>
      </c>
      <c r="C29" s="155"/>
      <c r="D29" s="155"/>
      <c r="E29" s="155"/>
      <c r="F29" s="155"/>
      <c r="G29" s="155"/>
      <c r="I29" s="39"/>
      <c r="J29" s="78" t="s">
        <v>46</v>
      </c>
    </row>
    <row r="30" spans="1:10" ht="49.5" customHeight="1">
      <c r="A30" s="14"/>
      <c r="B30" s="156" t="s">
        <v>47</v>
      </c>
      <c r="C30" s="156"/>
      <c r="D30" s="156"/>
      <c r="E30" s="156"/>
      <c r="F30" s="156"/>
      <c r="G30" s="156"/>
      <c r="I30" s="39"/>
      <c r="J30" s="17"/>
    </row>
    <row r="31" spans="1:10">
      <c r="A31" s="14"/>
      <c r="B31" s="65" t="s">
        <v>48</v>
      </c>
      <c r="C31" s="79">
        <f>C15</f>
        <v>0</v>
      </c>
      <c r="D31" s="60"/>
      <c r="E31" s="80"/>
      <c r="F31" s="60"/>
      <c r="G31" s="60"/>
      <c r="I31" s="24" t="s">
        <v>49</v>
      </c>
      <c r="J31" s="17"/>
    </row>
    <row r="32" spans="1:10">
      <c r="A32" s="14"/>
      <c r="B32" s="65" t="s">
        <v>50</v>
      </c>
      <c r="C32" s="3"/>
      <c r="D32" s="23"/>
      <c r="E32" s="60"/>
      <c r="F32" s="77"/>
      <c r="G32" s="60"/>
      <c r="I32" s="24" t="s">
        <v>51</v>
      </c>
      <c r="J32" s="17"/>
    </row>
    <row r="33" spans="1:10">
      <c r="A33" s="14"/>
      <c r="B33" s="65"/>
      <c r="C33" s="75"/>
      <c r="D33" s="76" t="s">
        <v>52</v>
      </c>
      <c r="E33" s="23"/>
      <c r="F33" s="40" t="s">
        <v>53</v>
      </c>
      <c r="G33" s="60"/>
      <c r="I33" s="39"/>
      <c r="J33" s="50"/>
    </row>
    <row r="34" spans="1:10" ht="38.25">
      <c r="A34" s="14"/>
      <c r="B34" s="65" t="s">
        <v>54</v>
      </c>
      <c r="C34" s="2"/>
      <c r="D34" s="40">
        <f>IF(OR($C$24="geen",C25="nvt"),0,IF((DAYS360(C25,$C$32)-(C34*360-1))&gt;0,C34,0))</f>
        <v>0</v>
      </c>
      <c r="E34" s="2"/>
      <c r="F34" s="40">
        <f>IF(OR($C$26="geen",C27="nvt"),0,IF((DAYS360(C27,$C$32)-(E34*360-1))&gt;0,E34,0))</f>
        <v>0</v>
      </c>
      <c r="G34" s="60"/>
      <c r="I34" s="24" t="s">
        <v>55</v>
      </c>
      <c r="J34" s="50"/>
    </row>
    <row r="35" spans="1:10">
      <c r="A35" s="14"/>
      <c r="B35" s="62" t="s">
        <v>56</v>
      </c>
      <c r="C35" s="63"/>
      <c r="D35" s="40" t="e">
        <f>IF(OR(C25="nvt",D24&gt;D19),"onbevoegd",ROUNDDOWN(($C$5-$C$32)/365,0))</f>
        <v>#N/A</v>
      </c>
      <c r="E35" s="64"/>
      <c r="F35" s="40" t="e">
        <f>IF(OR(C27="nvt",D26&gt;D20),"onbevoegd",ROUNDDOWN(($C$5-$C$32)/365,0))</f>
        <v>#N/A</v>
      </c>
      <c r="G35" s="60"/>
      <c r="H35" s="17"/>
      <c r="I35" s="24" t="s">
        <v>57</v>
      </c>
      <c r="J35" s="50"/>
    </row>
    <row r="36" spans="1:10">
      <c r="A36" s="14"/>
      <c r="B36" s="65" t="s">
        <v>58</v>
      </c>
      <c r="C36" s="63"/>
      <c r="D36" s="40" t="e">
        <f>IF(D35="onbevoegd","onbevoegd",SUM(D34:D35))</f>
        <v>#N/A</v>
      </c>
      <c r="E36" s="64"/>
      <c r="F36" s="40" t="e">
        <f>IF(F35="onbevoegd","onbevoegd",SUM(F34:F35))</f>
        <v>#N/A</v>
      </c>
      <c r="G36" s="60"/>
      <c r="H36" s="17"/>
      <c r="I36" s="31"/>
      <c r="J36" s="50"/>
    </row>
    <row r="37" spans="1:10">
      <c r="A37" s="14"/>
      <c r="B37" s="65" t="s">
        <v>59</v>
      </c>
      <c r="C37" s="63"/>
      <c r="D37" s="40" t="e">
        <f>IF(D36="onbevoegd",0,IF(D36&gt;10,10,D36))</f>
        <v>#N/A</v>
      </c>
      <c r="E37" s="64"/>
      <c r="F37" s="40" t="e">
        <f>IF(F36="onbevoegd",0,IF(F36&gt;11,10,F36))</f>
        <v>#N/A</v>
      </c>
      <c r="G37" s="60"/>
      <c r="H37" s="17"/>
      <c r="I37" s="24" t="s">
        <v>60</v>
      </c>
      <c r="J37" s="50"/>
    </row>
    <row r="38" spans="1:10">
      <c r="A38" s="14"/>
      <c r="B38" s="66"/>
      <c r="C38" s="66"/>
      <c r="D38" s="67"/>
      <c r="E38" s="32"/>
      <c r="F38" s="67"/>
      <c r="G38" s="47"/>
      <c r="H38" s="17"/>
      <c r="I38" s="31"/>
      <c r="J38" s="50"/>
    </row>
    <row r="39" spans="1:10" ht="15.75">
      <c r="A39" s="14"/>
      <c r="B39" s="155" t="s">
        <v>61</v>
      </c>
      <c r="C39" s="155"/>
      <c r="D39" s="155"/>
      <c r="E39" s="155"/>
      <c r="F39" s="155"/>
      <c r="G39" s="155"/>
      <c r="H39" s="68"/>
      <c r="I39" s="31"/>
      <c r="J39" s="50"/>
    </row>
    <row r="40" spans="1:10" ht="68.25" customHeight="1">
      <c r="A40" s="14"/>
      <c r="B40" s="156" t="s">
        <v>62</v>
      </c>
      <c r="C40" s="156"/>
      <c r="D40" s="156"/>
      <c r="E40" s="156"/>
      <c r="F40" s="156"/>
      <c r="G40" s="156"/>
      <c r="H40" s="69"/>
      <c r="I40" s="31"/>
      <c r="J40" s="50"/>
    </row>
    <row r="41" spans="1:10" s="45" customFormat="1" ht="30" customHeight="1">
      <c r="A41" s="31"/>
      <c r="B41" s="121" t="s">
        <v>63</v>
      </c>
      <c r="C41" s="70" t="s">
        <v>64</v>
      </c>
      <c r="D41" s="71" t="s">
        <v>65</v>
      </c>
      <c r="E41" s="70" t="s">
        <v>66</v>
      </c>
      <c r="F41" s="70" t="s">
        <v>67</v>
      </c>
      <c r="G41" s="70" t="s">
        <v>68</v>
      </c>
      <c r="H41" s="72"/>
      <c r="I41" s="73"/>
      <c r="J41" s="74"/>
    </row>
    <row r="42" spans="1:10" ht="58.15" customHeight="1">
      <c r="A42" s="14"/>
      <c r="B42" s="61" t="s">
        <v>69</v>
      </c>
      <c r="C42" s="141">
        <v>30</v>
      </c>
      <c r="D42" s="139"/>
      <c r="E42" s="59">
        <f>IF(C14="cantor",0,D42*C42/52)</f>
        <v>0</v>
      </c>
      <c r="F42" s="51"/>
      <c r="G42" s="122">
        <f>IF(C24="iii",(4.2*E42)/60,(5.4*E42)/60)</f>
        <v>0</v>
      </c>
      <c r="H42" s="47"/>
      <c r="I42" s="24" t="s">
        <v>70</v>
      </c>
    </row>
    <row r="43" spans="1:10" ht="61.15" customHeight="1">
      <c r="A43" s="14"/>
      <c r="B43" s="61" t="s">
        <v>71</v>
      </c>
      <c r="C43" s="141">
        <v>5</v>
      </c>
      <c r="D43" s="139"/>
      <c r="E43" s="59">
        <f>IF(C11="cantor",0,D43*C43/52)</f>
        <v>0</v>
      </c>
      <c r="F43" s="22"/>
      <c r="G43" s="122">
        <f>IF(C24="iii",(4.2*E43)/60,(5.4*E43)/60)</f>
        <v>0</v>
      </c>
      <c r="H43" s="47"/>
      <c r="I43" s="24" t="s">
        <v>72</v>
      </c>
    </row>
    <row r="44" spans="1:10" ht="75" customHeight="1">
      <c r="A44" s="14"/>
      <c r="B44" s="61" t="s">
        <v>73</v>
      </c>
      <c r="C44" s="141">
        <v>5</v>
      </c>
      <c r="D44" s="139"/>
      <c r="E44" s="59">
        <f>IF(C12="cantor",0,D44*C44/52)</f>
        <v>0</v>
      </c>
      <c r="F44" s="51"/>
      <c r="G44" s="122">
        <f>IF(C24="iii",(4.2*E44)/60,(5.4*E44)/60)</f>
        <v>0</v>
      </c>
      <c r="H44" s="47"/>
      <c r="I44" s="24" t="s">
        <v>74</v>
      </c>
    </row>
    <row r="45" spans="1:10" ht="25.5">
      <c r="A45" s="14"/>
      <c r="B45" s="61" t="s">
        <v>75</v>
      </c>
      <c r="C45" s="141">
        <v>30</v>
      </c>
      <c r="D45" s="139"/>
      <c r="E45" s="59"/>
      <c r="F45" s="22">
        <f>IF(C14="organist",0,D45*C45/52)</f>
        <v>0</v>
      </c>
      <c r="G45" s="122">
        <f>IF(C26="iii",(4.2*F45)/60,(5.4*F45)/60)</f>
        <v>0</v>
      </c>
      <c r="H45" s="47"/>
      <c r="I45" s="24" t="s">
        <v>76</v>
      </c>
    </row>
    <row r="46" spans="1:10">
      <c r="A46" s="14"/>
      <c r="B46" s="61" t="s">
        <v>77</v>
      </c>
      <c r="C46" s="141">
        <v>185</v>
      </c>
      <c r="D46" s="139"/>
      <c r="E46" s="59">
        <f>IF(C14="cantor",0,D46*C46/52)</f>
        <v>0</v>
      </c>
      <c r="F46" s="59"/>
      <c r="G46" s="122">
        <f>IF(C24="iii",(4.2*E46)/60,(5.4*E46)/60)</f>
        <v>0</v>
      </c>
      <c r="H46" s="17"/>
      <c r="I46" s="18"/>
      <c r="J46" s="50"/>
    </row>
    <row r="47" spans="1:10">
      <c r="A47" s="14"/>
      <c r="B47" s="61" t="s">
        <v>78</v>
      </c>
      <c r="C47" s="141">
        <v>40</v>
      </c>
      <c r="D47" s="139"/>
      <c r="E47" s="59">
        <f>IF(C14="cantor",0,D47*C47/52)</f>
        <v>0</v>
      </c>
      <c r="F47" s="51"/>
      <c r="G47" s="122">
        <f>IF(C24="iii",(4.2*E47)/60,(5.4*E47)/60)</f>
        <v>0</v>
      </c>
      <c r="H47" s="17"/>
      <c r="I47" s="18"/>
      <c r="J47" s="50"/>
    </row>
    <row r="48" spans="1:10">
      <c r="A48" s="14"/>
      <c r="B48" s="61"/>
      <c r="C48" s="51"/>
      <c r="D48" s="22"/>
      <c r="E48" s="59"/>
      <c r="F48" s="51"/>
      <c r="G48" s="22"/>
      <c r="H48" s="47"/>
      <c r="I48" s="18"/>
      <c r="J48" s="50"/>
    </row>
    <row r="49" spans="1:10" ht="45" customHeight="1">
      <c r="A49" s="14"/>
      <c r="B49" s="119" t="s">
        <v>79</v>
      </c>
      <c r="C49" s="55"/>
      <c r="D49" s="56"/>
      <c r="E49" s="118" t="s">
        <v>80</v>
      </c>
      <c r="F49" s="118" t="s">
        <v>81</v>
      </c>
      <c r="G49" s="118" t="s">
        <v>82</v>
      </c>
      <c r="H49" s="47"/>
      <c r="I49" s="120" t="s">
        <v>83</v>
      </c>
      <c r="J49" s="50"/>
    </row>
    <row r="50" spans="1:10">
      <c r="A50" s="14"/>
      <c r="B50" s="5" t="s">
        <v>84</v>
      </c>
      <c r="C50" s="60"/>
      <c r="D50" s="60"/>
      <c r="E50" s="8"/>
      <c r="F50" s="8"/>
      <c r="G50" s="122">
        <f>F50+E50</f>
        <v>0</v>
      </c>
      <c r="H50" s="47"/>
      <c r="I50" s="49"/>
      <c r="J50" s="50"/>
    </row>
    <row r="51" spans="1:10">
      <c r="A51" s="14"/>
      <c r="B51" s="5" t="s">
        <v>84</v>
      </c>
      <c r="C51" s="51"/>
      <c r="D51" s="51"/>
      <c r="E51" s="8"/>
      <c r="F51" s="8"/>
      <c r="G51" s="122">
        <f t="shared" ref="G51:G53" si="0">F51+E51</f>
        <v>0</v>
      </c>
      <c r="H51" s="47"/>
      <c r="I51" s="49"/>
      <c r="J51" s="50"/>
    </row>
    <row r="52" spans="1:10">
      <c r="A52" s="14"/>
      <c r="B52" s="5" t="s">
        <v>84</v>
      </c>
      <c r="C52" s="51"/>
      <c r="D52" s="51"/>
      <c r="E52" s="8"/>
      <c r="F52" s="8"/>
      <c r="G52" s="122">
        <f t="shared" si="0"/>
        <v>0</v>
      </c>
      <c r="H52" s="47"/>
      <c r="I52" s="49"/>
      <c r="J52" s="50"/>
    </row>
    <row r="53" spans="1:10">
      <c r="A53" s="14"/>
      <c r="B53" s="5" t="s">
        <v>84</v>
      </c>
      <c r="C53" s="51"/>
      <c r="D53" s="51"/>
      <c r="E53" s="8"/>
      <c r="F53" s="8"/>
      <c r="G53" s="122">
        <f t="shared" si="0"/>
        <v>0</v>
      </c>
      <c r="H53" s="48"/>
      <c r="I53" s="49"/>
      <c r="J53" s="50"/>
    </row>
    <row r="54" spans="1:10" ht="42" customHeight="1">
      <c r="A54" s="14"/>
      <c r="B54" s="119" t="s">
        <v>85</v>
      </c>
      <c r="C54" s="55"/>
      <c r="D54" s="56"/>
      <c r="E54" s="57"/>
      <c r="F54" s="55"/>
      <c r="G54" s="123"/>
      <c r="H54" s="58"/>
      <c r="I54" s="120" t="s">
        <v>86</v>
      </c>
      <c r="J54" s="50"/>
    </row>
    <row r="55" spans="1:10">
      <c r="A55" s="14"/>
      <c r="B55" s="5" t="s">
        <v>84</v>
      </c>
      <c r="C55" s="51"/>
      <c r="D55" s="51"/>
      <c r="E55" s="7"/>
      <c r="F55" s="7"/>
      <c r="G55" s="122">
        <f>(F55+E55)/52</f>
        <v>0</v>
      </c>
      <c r="H55" s="48"/>
      <c r="I55" s="49"/>
      <c r="J55" s="50"/>
    </row>
    <row r="56" spans="1:10">
      <c r="A56" s="14"/>
      <c r="B56" s="5" t="s">
        <v>84</v>
      </c>
      <c r="C56" s="52"/>
      <c r="D56" s="51"/>
      <c r="E56" s="7"/>
      <c r="F56" s="7"/>
      <c r="G56" s="122">
        <f t="shared" ref="G56:G57" si="1">(F56+E56)/52</f>
        <v>0</v>
      </c>
      <c r="H56" s="47"/>
      <c r="I56" s="49"/>
      <c r="J56" s="50"/>
    </row>
    <row r="57" spans="1:10">
      <c r="A57" s="14"/>
      <c r="B57" s="6" t="s">
        <v>84</v>
      </c>
      <c r="C57" s="53"/>
      <c r="D57" s="54"/>
      <c r="E57" s="7"/>
      <c r="F57" s="7"/>
      <c r="G57" s="124">
        <f t="shared" si="1"/>
        <v>0</v>
      </c>
      <c r="H57" s="47"/>
      <c r="I57" s="49"/>
      <c r="J57" s="50"/>
    </row>
    <row r="58" spans="1:10">
      <c r="A58" s="14"/>
      <c r="B58" s="17"/>
      <c r="C58" s="17"/>
      <c r="D58" s="46"/>
      <c r="E58" s="17"/>
      <c r="F58" s="165"/>
      <c r="G58" s="174"/>
      <c r="H58" s="17"/>
      <c r="I58" s="31"/>
      <c r="J58" s="17"/>
    </row>
    <row r="59" spans="1:10" ht="15.75">
      <c r="A59" s="14"/>
      <c r="B59" s="162" t="s">
        <v>87</v>
      </c>
      <c r="C59" s="162"/>
      <c r="D59" s="162"/>
      <c r="E59" s="162"/>
      <c r="F59" s="162"/>
      <c r="G59" s="162"/>
      <c r="H59" s="32"/>
      <c r="I59" s="18"/>
      <c r="J59" s="17"/>
    </row>
    <row r="60" spans="1:10">
      <c r="A60" s="14"/>
      <c r="B60" s="156" t="s">
        <v>88</v>
      </c>
      <c r="C60" s="156"/>
      <c r="D60" s="156"/>
      <c r="E60" s="156"/>
      <c r="F60" s="156"/>
      <c r="G60" s="156"/>
      <c r="H60" s="17"/>
      <c r="I60" s="4" t="s">
        <v>89</v>
      </c>
      <c r="J60" s="17"/>
    </row>
    <row r="61" spans="1:10">
      <c r="A61" s="14"/>
      <c r="B61" s="15"/>
      <c r="C61" s="15"/>
      <c r="D61" s="16" t="s">
        <v>52</v>
      </c>
      <c r="E61" s="16"/>
      <c r="F61" s="16" t="s">
        <v>53</v>
      </c>
      <c r="G61" s="16"/>
      <c r="H61" s="17"/>
      <c r="I61" s="18"/>
      <c r="J61" s="17"/>
    </row>
    <row r="62" spans="1:10">
      <c r="A62" s="14"/>
      <c r="B62" s="20" t="s">
        <v>90</v>
      </c>
      <c r="C62" s="21"/>
      <c r="D62" s="22">
        <f>IF($C$24=$C$19,$C$19,IF($C$24&lt;$C$19,$C$19,IF(AND($C$24&gt;$C$19,$F$67&gt;2),IF($C$24="III",$C$19,$C$24),$C$19)))</f>
        <v>0</v>
      </c>
      <c r="E62" s="23"/>
      <c r="F62" s="22">
        <f>IF($C$26=$C$20,$C$20,IF($C$26&lt;$C$20,$C$20,IF(AND($C$26&gt;$C$20,$I$67&gt;2),IF($C$26="III",$C$20,$C$26),$C$20)))</f>
        <v>0</v>
      </c>
      <c r="G62" s="23"/>
      <c r="H62" s="17"/>
      <c r="I62" s="24" t="s">
        <v>91</v>
      </c>
      <c r="J62" s="17"/>
    </row>
    <row r="63" spans="1:10">
      <c r="A63" s="14"/>
      <c r="B63" s="25" t="s">
        <v>92</v>
      </c>
      <c r="C63" s="21"/>
      <c r="D63" s="22" t="e">
        <f>D37</f>
        <v>#N/A</v>
      </c>
      <c r="E63" s="23"/>
      <c r="F63" s="22" t="e">
        <f>F37</f>
        <v>#N/A</v>
      </c>
      <c r="G63" s="23"/>
      <c r="H63" s="17"/>
      <c r="I63" s="24" t="s">
        <v>93</v>
      </c>
      <c r="J63" s="17"/>
    </row>
    <row r="64" spans="1:10">
      <c r="A64" s="14"/>
      <c r="B64" s="25" t="s">
        <v>94</v>
      </c>
      <c r="C64" s="21"/>
      <c r="D64" s="22" t="e">
        <f>CONCATENATE(D62,".",D63)</f>
        <v>#N/A</v>
      </c>
      <c r="E64" s="23"/>
      <c r="F64" s="22" t="e">
        <f>CONCATENATE(F62,".",F63)</f>
        <v>#N/A</v>
      </c>
      <c r="G64" s="23"/>
      <c r="H64" s="17"/>
      <c r="I64" s="18"/>
      <c r="J64" s="17"/>
    </row>
    <row r="65" spans="1:10">
      <c r="A65" s="14"/>
      <c r="B65" s="26"/>
      <c r="C65" s="21"/>
      <c r="D65" s="27"/>
      <c r="E65" s="28"/>
      <c r="F65" s="21"/>
      <c r="G65" s="23"/>
      <c r="H65" s="17"/>
      <c r="I65" s="18"/>
      <c r="J65" s="17"/>
    </row>
    <row r="66" spans="1:10">
      <c r="A66" s="14"/>
      <c r="B66" s="29" t="s">
        <v>95</v>
      </c>
      <c r="C66" s="21"/>
      <c r="D66" s="30" t="e">
        <f>VLOOKUP(D64,Salaristabellen!A7:H44,8,FALSE)</f>
        <v>#N/A</v>
      </c>
      <c r="E66" s="23"/>
      <c r="F66" s="30" t="e">
        <f>VLOOKUP(F64,Salaristabellen!A7:H45,8,FALSE)</f>
        <v>#N/A</v>
      </c>
      <c r="G66" s="23"/>
      <c r="H66" s="17"/>
      <c r="I66" s="18"/>
      <c r="J66" s="17"/>
    </row>
    <row r="67" spans="1:10">
      <c r="A67" s="14"/>
      <c r="B67" s="29" t="s">
        <v>96</v>
      </c>
      <c r="C67" s="21"/>
      <c r="D67" s="30" t="e">
        <f>VLOOKUP(D64,Salaristabellen!A7:H44,2,FALSE)*12/(52*36)</f>
        <v>#N/A</v>
      </c>
      <c r="E67" s="23"/>
      <c r="F67" s="30" t="e">
        <f>VLOOKUP(F64,Salaristabellen!A7:H45,2,FALSE)*12/(52*36)</f>
        <v>#N/A</v>
      </c>
      <c r="G67" s="23"/>
      <c r="H67" s="17"/>
      <c r="I67" s="31"/>
      <c r="J67" s="17"/>
    </row>
    <row r="68" spans="1:10">
      <c r="A68" s="14"/>
      <c r="B68" s="17"/>
      <c r="C68" s="32"/>
      <c r="D68" s="95"/>
      <c r="E68" s="17"/>
      <c r="F68" s="17"/>
      <c r="G68" s="17"/>
      <c r="H68" s="17"/>
      <c r="I68" s="126"/>
      <c r="J68" s="17"/>
    </row>
    <row r="69" spans="1:10" ht="15.75">
      <c r="A69" s="14"/>
      <c r="B69" s="162" t="s">
        <v>97</v>
      </c>
      <c r="C69" s="162"/>
      <c r="D69" s="162"/>
      <c r="E69" s="162"/>
      <c r="F69" s="162"/>
      <c r="G69" s="162"/>
      <c r="H69" s="32"/>
      <c r="I69" s="18"/>
      <c r="J69" s="17"/>
    </row>
    <row r="70" spans="1:10" s="37" customFormat="1" ht="25.5">
      <c r="A70" s="33"/>
      <c r="B70" s="21" t="s">
        <v>52</v>
      </c>
      <c r="C70" s="34"/>
      <c r="D70" s="23"/>
      <c r="E70" s="30"/>
      <c r="F70" s="35" t="s">
        <v>98</v>
      </c>
      <c r="G70" s="36" t="e">
        <f>(SUM(E42:E47)*D66)+(SUM(E50:E53)*D67)+(SUM(E55:E57)/52*D67)</f>
        <v>#N/A</v>
      </c>
      <c r="H70" s="17"/>
      <c r="I70" s="24" t="s">
        <v>99</v>
      </c>
      <c r="J70" s="17"/>
    </row>
    <row r="71" spans="1:10" s="37" customFormat="1" ht="25.5">
      <c r="A71" s="33"/>
      <c r="B71" s="21" t="s">
        <v>100</v>
      </c>
      <c r="C71" s="34"/>
      <c r="D71" s="23"/>
      <c r="E71" s="30"/>
      <c r="F71" s="35" t="s">
        <v>98</v>
      </c>
      <c r="G71" s="36" t="e">
        <f>(SUM(F42:F47)*F66)+(SUM(F50:F53)*F67)+(SUM(F55:F57)/52*F67)</f>
        <v>#N/A</v>
      </c>
      <c r="H71" s="17"/>
      <c r="I71" s="24" t="s">
        <v>99</v>
      </c>
      <c r="J71" s="17"/>
    </row>
    <row r="72" spans="1:10" s="37" customFormat="1">
      <c r="A72" s="33"/>
      <c r="B72" s="157" t="s">
        <v>101</v>
      </c>
      <c r="C72" s="157"/>
      <c r="D72" s="157"/>
      <c r="E72" s="157"/>
      <c r="F72" s="157"/>
      <c r="G72" s="38" t="e">
        <f>SUM(G70:G71)</f>
        <v>#N/A</v>
      </c>
      <c r="H72" s="17"/>
      <c r="I72" s="39"/>
      <c r="J72" s="17"/>
    </row>
    <row r="73" spans="1:10" s="37" customFormat="1">
      <c r="A73" s="33"/>
      <c r="B73" s="21"/>
      <c r="C73" s="40"/>
      <c r="D73" s="23"/>
      <c r="E73" s="40"/>
      <c r="F73" s="23"/>
      <c r="G73" s="41"/>
      <c r="H73" s="17"/>
      <c r="I73" s="39"/>
      <c r="J73" s="17"/>
    </row>
    <row r="74" spans="1:10" s="37" customFormat="1">
      <c r="A74" s="33"/>
      <c r="B74" s="157" t="s">
        <v>102</v>
      </c>
      <c r="C74" s="157"/>
      <c r="D74" s="157"/>
      <c r="E74" s="157"/>
      <c r="F74" s="157"/>
      <c r="G74" s="36" t="e">
        <f>G72*52/12</f>
        <v>#N/A</v>
      </c>
      <c r="H74" s="17"/>
      <c r="I74" s="39"/>
      <c r="J74" s="17"/>
    </row>
    <row r="75" spans="1:10" s="37" customFormat="1">
      <c r="A75" s="33"/>
      <c r="B75" s="157" t="s">
        <v>103</v>
      </c>
      <c r="C75" s="157"/>
      <c r="D75" s="157"/>
      <c r="E75" s="157"/>
      <c r="F75" s="157"/>
      <c r="G75" s="36" t="e">
        <f>G72*52</f>
        <v>#N/A</v>
      </c>
      <c r="H75" s="17"/>
      <c r="I75" s="39"/>
      <c r="J75" s="17"/>
    </row>
    <row r="76" spans="1:10" s="37" customFormat="1">
      <c r="A76" s="33"/>
      <c r="B76" s="157" t="s">
        <v>104</v>
      </c>
      <c r="C76" s="157"/>
      <c r="D76" s="157"/>
      <c r="E76" s="157"/>
      <c r="F76" s="157"/>
      <c r="G76" s="42">
        <f>SUM(G42:G48,G50:G53,G55:G57)/36</f>
        <v>0</v>
      </c>
      <c r="H76" s="17"/>
      <c r="I76" s="39"/>
      <c r="J76" s="17"/>
    </row>
    <row r="77" spans="1:10" s="37" customFormat="1">
      <c r="A77" s="14"/>
      <c r="B77" s="17"/>
      <c r="C77" s="17"/>
      <c r="D77" s="17"/>
      <c r="E77" s="17"/>
      <c r="F77" s="17"/>
      <c r="G77" s="17"/>
      <c r="H77" s="17"/>
      <c r="I77" s="39"/>
      <c r="J77" s="17"/>
    </row>
    <row r="78" spans="1:10">
      <c r="I78" s="44"/>
    </row>
    <row r="79" spans="1:10">
      <c r="I79" s="44"/>
    </row>
    <row r="80" spans="1:10">
      <c r="I80" s="44"/>
    </row>
  </sheetData>
  <mergeCells count="30">
    <mergeCell ref="B76:F76"/>
    <mergeCell ref="B29:G29"/>
    <mergeCell ref="B30:G30"/>
    <mergeCell ref="B39:G39"/>
    <mergeCell ref="B40:G40"/>
    <mergeCell ref="F58:G58"/>
    <mergeCell ref="B59:G59"/>
    <mergeCell ref="B60:G60"/>
    <mergeCell ref="B69:G69"/>
    <mergeCell ref="B72:F72"/>
    <mergeCell ref="B74:F74"/>
    <mergeCell ref="B75:F75"/>
    <mergeCell ref="B23:G23"/>
    <mergeCell ref="C9:E9"/>
    <mergeCell ref="C10:E10"/>
    <mergeCell ref="C11:E11"/>
    <mergeCell ref="C12:E12"/>
    <mergeCell ref="C14:E14"/>
    <mergeCell ref="C15:E15"/>
    <mergeCell ref="B17:G17"/>
    <mergeCell ref="B18:G18"/>
    <mergeCell ref="E19:F19"/>
    <mergeCell ref="E20:F20"/>
    <mergeCell ref="B22:G22"/>
    <mergeCell ref="C8:E8"/>
    <mergeCell ref="A1:F1"/>
    <mergeCell ref="B3:G3"/>
    <mergeCell ref="B4:G4"/>
    <mergeCell ref="C5:E5"/>
    <mergeCell ref="C7:E7"/>
  </mergeCells>
  <pageMargins left="0.7" right="0.7" top="0.75" bottom="0.75" header="0.3" footer="0.3"/>
  <pageSetup paperSize="9" scale="49"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715F352-7111-4466-A604-3769D6588ADC}">
          <x14:formula1>
            <xm:f>Facilitair!$B$1:$E$1</xm:f>
          </x14:formula1>
          <xm:sqref>C19:C20 C24 C26</xm:sqref>
        </x14:dataValidation>
        <x14:dataValidation type="list" allowBlank="1" showInputMessage="1" showErrorMessage="1" xr:uid="{47EEF11D-1F22-4344-8930-BB77B763C02F}">
          <x14:formula1>
            <xm:f>Facilitair!$B$2:$D$2</xm:f>
          </x14:formula1>
          <xm:sqref>C14:E14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1000"/>
  <sheetViews>
    <sheetView showGridLines="0" workbookViewId="0">
      <selection activeCell="K13" sqref="K13"/>
    </sheetView>
  </sheetViews>
  <sheetFormatPr defaultColWidth="9.140625" defaultRowHeight="15" customHeight="1"/>
  <cols>
    <col min="1" max="1" width="11.7109375" style="1" customWidth="1"/>
    <col min="2" max="2" width="13.28515625" style="1" customWidth="1"/>
    <col min="3" max="3" width="2.42578125" style="1" customWidth="1"/>
    <col min="4" max="4" width="11.7109375" style="1" customWidth="1"/>
    <col min="5" max="5" width="2.140625" style="1" customWidth="1"/>
    <col min="6" max="6" width="11.7109375" style="1" customWidth="1"/>
    <col min="7" max="7" width="2.85546875" style="1" customWidth="1"/>
    <col min="8" max="8" width="11.7109375" style="1" customWidth="1"/>
    <col min="9" max="9" width="2.7109375" style="1" customWidth="1"/>
    <col min="10" max="10" width="11.7109375" style="1" customWidth="1"/>
    <col min="11" max="13" width="14.42578125" style="1" customWidth="1"/>
    <col min="14" max="16384" width="9.140625" style="1"/>
  </cols>
  <sheetData>
    <row r="1" spans="1:10" ht="12.75" customHeight="1">
      <c r="A1" s="127" t="s">
        <v>105</v>
      </c>
      <c r="B1" s="127"/>
      <c r="C1" s="127"/>
      <c r="D1" s="127"/>
      <c r="E1" s="127"/>
      <c r="F1" s="127"/>
      <c r="G1" s="172" t="s">
        <v>106</v>
      </c>
      <c r="H1" s="173"/>
      <c r="I1" s="173"/>
      <c r="J1" s="173"/>
    </row>
    <row r="2" spans="1:10" ht="12.75" customHeight="1">
      <c r="A2" s="128" t="s">
        <v>107</v>
      </c>
      <c r="B2" s="129" t="s">
        <v>108</v>
      </c>
      <c r="C2" s="128"/>
      <c r="D2" s="129" t="s">
        <v>109</v>
      </c>
      <c r="E2" s="128"/>
      <c r="F2" s="129" t="s">
        <v>110</v>
      </c>
      <c r="G2" s="128"/>
      <c r="H2" s="129" t="s">
        <v>111</v>
      </c>
      <c r="I2" s="128"/>
      <c r="J2" s="129" t="s">
        <v>112</v>
      </c>
    </row>
    <row r="3" spans="1:10" ht="12.75" customHeight="1">
      <c r="A3" s="128" t="s">
        <v>113</v>
      </c>
      <c r="B3" s="129" t="s">
        <v>114</v>
      </c>
      <c r="C3" s="128"/>
      <c r="D3" s="129" t="s">
        <v>114</v>
      </c>
      <c r="E3" s="128"/>
      <c r="F3" s="129" t="s">
        <v>115</v>
      </c>
      <c r="G3" s="128"/>
      <c r="H3" s="129" t="s">
        <v>116</v>
      </c>
      <c r="I3" s="128"/>
      <c r="J3" s="129"/>
    </row>
    <row r="4" spans="1:10" ht="12.75" customHeight="1">
      <c r="A4" s="128"/>
      <c r="B4" s="129" t="s">
        <v>117</v>
      </c>
      <c r="C4" s="128"/>
      <c r="D4" s="129" t="s">
        <v>118</v>
      </c>
      <c r="E4" s="128"/>
      <c r="F4" s="129" t="s">
        <v>98</v>
      </c>
      <c r="G4" s="128"/>
      <c r="H4" s="129" t="s">
        <v>119</v>
      </c>
      <c r="I4" s="128"/>
      <c r="J4" s="129"/>
    </row>
    <row r="5" spans="1:10" ht="12.75" customHeight="1">
      <c r="A5" s="128"/>
      <c r="B5" s="129" t="s">
        <v>120</v>
      </c>
      <c r="C5" s="128"/>
      <c r="D5" s="129" t="s">
        <v>121</v>
      </c>
      <c r="E5" s="128"/>
      <c r="F5" s="129"/>
      <c r="G5" s="128"/>
      <c r="H5" s="129"/>
      <c r="I5" s="128"/>
      <c r="J5" s="129"/>
    </row>
    <row r="6" spans="1:10" ht="12.75" customHeight="1">
      <c r="A6" s="128"/>
      <c r="B6" s="129"/>
      <c r="C6" s="128"/>
      <c r="D6" s="129"/>
      <c r="E6" s="128"/>
      <c r="F6" s="129"/>
      <c r="G6" s="128"/>
      <c r="H6" s="129"/>
      <c r="I6" s="128"/>
      <c r="J6" s="129"/>
    </row>
    <row r="7" spans="1:10" ht="12.75" customHeight="1">
      <c r="A7" s="130" t="s">
        <v>122</v>
      </c>
      <c r="B7" s="131" t="s">
        <v>123</v>
      </c>
      <c r="C7" s="132"/>
      <c r="D7" s="133" t="s">
        <v>124</v>
      </c>
      <c r="E7" s="132"/>
      <c r="F7" s="133" t="s">
        <v>125</v>
      </c>
      <c r="G7" s="132"/>
      <c r="H7" s="133" t="s">
        <v>126</v>
      </c>
      <c r="I7" s="132"/>
      <c r="J7" s="131"/>
    </row>
    <row r="8" spans="1:10" ht="12.75" customHeight="1">
      <c r="A8" s="132" t="s">
        <v>127</v>
      </c>
      <c r="B8" s="134">
        <v>3815.6439099999998</v>
      </c>
      <c r="C8" s="135"/>
      <c r="D8" s="136">
        <v>953.91097749999994</v>
      </c>
      <c r="E8" s="135"/>
      <c r="F8" s="137">
        <v>220.13330250000001</v>
      </c>
      <c r="G8" s="135"/>
      <c r="H8" s="136">
        <v>2.2013330250000003</v>
      </c>
      <c r="I8" s="135"/>
      <c r="J8" s="136"/>
    </row>
    <row r="9" spans="1:10" ht="12.75" customHeight="1">
      <c r="A9" s="132" t="s">
        <v>128</v>
      </c>
      <c r="B9" s="134">
        <v>4138.1606278999998</v>
      </c>
      <c r="C9" s="135"/>
      <c r="D9" s="136">
        <v>1034.5401569749999</v>
      </c>
      <c r="E9" s="135"/>
      <c r="F9" s="137">
        <v>238.74003622499998</v>
      </c>
      <c r="G9" s="135"/>
      <c r="H9" s="136">
        <v>2.3874003622499997</v>
      </c>
      <c r="I9" s="135"/>
      <c r="J9" s="136"/>
    </row>
    <row r="10" spans="1:10" ht="12.75" customHeight="1">
      <c r="A10" s="132" t="s">
        <v>129</v>
      </c>
      <c r="B10" s="134">
        <v>4331.4016667999995</v>
      </c>
      <c r="C10" s="135"/>
      <c r="D10" s="136">
        <v>1082.8504166999999</v>
      </c>
      <c r="E10" s="135"/>
      <c r="F10" s="137">
        <v>249.88855769999995</v>
      </c>
      <c r="G10" s="135"/>
      <c r="H10" s="136">
        <v>2.4988855769999994</v>
      </c>
      <c r="I10" s="135"/>
      <c r="J10" s="136"/>
    </row>
    <row r="11" spans="1:10" ht="12.75" customHeight="1">
      <c r="A11" s="132" t="s">
        <v>130</v>
      </c>
      <c r="B11" s="134">
        <v>4519.3052326499992</v>
      </c>
      <c r="C11" s="135"/>
      <c r="D11" s="136">
        <v>1129.8263081624998</v>
      </c>
      <c r="E11" s="135"/>
      <c r="F11" s="137">
        <v>260.72914803749995</v>
      </c>
      <c r="G11" s="135"/>
      <c r="H11" s="136">
        <v>2.6072914803749994</v>
      </c>
      <c r="I11" s="135"/>
      <c r="J11" s="136"/>
    </row>
    <row r="12" spans="1:10" ht="12.75" customHeight="1">
      <c r="A12" s="132" t="s">
        <v>131</v>
      </c>
      <c r="B12" s="134">
        <v>4716.5283099999997</v>
      </c>
      <c r="C12" s="135"/>
      <c r="D12" s="136">
        <v>1179.1320774999999</v>
      </c>
      <c r="E12" s="135"/>
      <c r="F12" s="137">
        <v>272.10740249999998</v>
      </c>
      <c r="G12" s="135"/>
      <c r="H12" s="136">
        <v>2.7210740249999996</v>
      </c>
      <c r="I12" s="135"/>
      <c r="J12" s="136" t="s">
        <v>132</v>
      </c>
    </row>
    <row r="13" spans="1:10" ht="12.75" customHeight="1">
      <c r="A13" s="132" t="s">
        <v>133</v>
      </c>
      <c r="B13" s="134">
        <v>4949.7573911499994</v>
      </c>
      <c r="C13" s="135"/>
      <c r="D13" s="136">
        <v>1237.4393477874999</v>
      </c>
      <c r="E13" s="135"/>
      <c r="F13" s="137">
        <v>285.56292641249996</v>
      </c>
      <c r="G13" s="135"/>
      <c r="H13" s="136">
        <v>2.8556292641249996</v>
      </c>
      <c r="I13" s="135"/>
      <c r="J13" s="136">
        <v>85.645941629318159</v>
      </c>
    </row>
    <row r="14" spans="1:10" ht="12.75" customHeight="1">
      <c r="A14" s="132" t="s">
        <v>134</v>
      </c>
      <c r="B14" s="134">
        <v>5150.9990681499994</v>
      </c>
      <c r="C14" s="135"/>
      <c r="D14" s="136">
        <v>1287.7497670374999</v>
      </c>
      <c r="E14" s="135"/>
      <c r="F14" s="137">
        <v>297.17302316249999</v>
      </c>
      <c r="G14" s="135"/>
      <c r="H14" s="136">
        <v>2.9717302316250001</v>
      </c>
      <c r="I14" s="135"/>
      <c r="J14" s="136"/>
    </row>
    <row r="15" spans="1:10" ht="12.75" customHeight="1">
      <c r="A15" s="132" t="s">
        <v>135</v>
      </c>
      <c r="B15" s="134">
        <v>5332.2502928499989</v>
      </c>
      <c r="C15" s="135"/>
      <c r="D15" s="136">
        <v>1333.0625732124997</v>
      </c>
      <c r="E15" s="135"/>
      <c r="F15" s="137">
        <v>307.62982458749991</v>
      </c>
      <c r="G15" s="135"/>
      <c r="H15" s="136">
        <v>3.076298245874999</v>
      </c>
      <c r="I15" s="135"/>
      <c r="J15" s="136" t="s">
        <v>136</v>
      </c>
    </row>
    <row r="16" spans="1:10" ht="12.75" customHeight="1">
      <c r="A16" s="132" t="s">
        <v>137</v>
      </c>
      <c r="B16" s="134">
        <v>5573.4728744499998</v>
      </c>
      <c r="C16" s="135"/>
      <c r="D16" s="136">
        <v>1393.3682186125</v>
      </c>
      <c r="E16" s="135"/>
      <c r="F16" s="137">
        <v>321.54651198750003</v>
      </c>
      <c r="G16" s="135"/>
      <c r="H16" s="136">
        <v>3.2154651198750002</v>
      </c>
      <c r="I16" s="135"/>
      <c r="J16" s="136">
        <v>114.19458883909088</v>
      </c>
    </row>
    <row r="17" spans="1:10" ht="12.75" customHeight="1">
      <c r="A17" s="132" t="s">
        <v>138</v>
      </c>
      <c r="B17" s="134">
        <v>5825.3481162499993</v>
      </c>
      <c r="C17" s="135"/>
      <c r="D17" s="136">
        <v>1456.3370290624998</v>
      </c>
      <c r="E17" s="135"/>
      <c r="F17" s="137">
        <v>336.07777593749995</v>
      </c>
      <c r="G17" s="135"/>
      <c r="H17" s="136">
        <v>3.3607777593749995</v>
      </c>
      <c r="I17" s="135"/>
      <c r="J17" s="136"/>
    </row>
    <row r="18" spans="1:10" ht="12.75" customHeight="1">
      <c r="A18" s="132" t="s">
        <v>139</v>
      </c>
      <c r="B18" s="134">
        <v>6079.8865230999991</v>
      </c>
      <c r="C18" s="135"/>
      <c r="D18" s="136">
        <v>1519.9716307749998</v>
      </c>
      <c r="E18" s="135"/>
      <c r="F18" s="137">
        <v>350.76268402499994</v>
      </c>
      <c r="G18" s="135"/>
      <c r="H18" s="136">
        <v>3.5076268402499995</v>
      </c>
      <c r="I18" s="135"/>
      <c r="J18" s="136"/>
    </row>
    <row r="19" spans="1:10" ht="12.75" customHeight="1">
      <c r="A19" s="130"/>
      <c r="B19" s="136"/>
      <c r="C19" s="135"/>
      <c r="D19" s="136"/>
      <c r="E19" s="135"/>
      <c r="F19" s="137"/>
      <c r="G19" s="135"/>
      <c r="H19" s="136"/>
      <c r="I19" s="135"/>
      <c r="J19" s="136"/>
    </row>
    <row r="20" spans="1:10" ht="12.75" customHeight="1">
      <c r="A20" s="130" t="s">
        <v>140</v>
      </c>
      <c r="B20" s="131" t="s">
        <v>123</v>
      </c>
      <c r="C20" s="132"/>
      <c r="D20" s="131" t="s">
        <v>124</v>
      </c>
      <c r="E20" s="132"/>
      <c r="F20" s="133" t="s">
        <v>125</v>
      </c>
      <c r="G20" s="132"/>
      <c r="H20" s="133" t="s">
        <v>126</v>
      </c>
      <c r="I20" s="132"/>
      <c r="J20" s="131"/>
    </row>
    <row r="21" spans="1:10" ht="12.75" customHeight="1">
      <c r="A21" s="132" t="s">
        <v>141</v>
      </c>
      <c r="B21" s="138">
        <v>3210.5880410499994</v>
      </c>
      <c r="C21" s="135"/>
      <c r="D21" s="136">
        <v>802.64701026249986</v>
      </c>
      <c r="E21" s="135"/>
      <c r="F21" s="137">
        <v>185.22623313749997</v>
      </c>
      <c r="G21" s="135"/>
      <c r="H21" s="136">
        <v>1.8522623313749997</v>
      </c>
      <c r="I21" s="135"/>
      <c r="J21" s="136"/>
    </row>
    <row r="22" spans="1:10" ht="12.75" customHeight="1">
      <c r="A22" s="132" t="s">
        <v>142</v>
      </c>
      <c r="B22" s="138">
        <v>3367.8484943999997</v>
      </c>
      <c r="C22" s="135"/>
      <c r="D22" s="136">
        <v>841.96212359999993</v>
      </c>
      <c r="E22" s="135"/>
      <c r="F22" s="137">
        <v>194.29895159999998</v>
      </c>
      <c r="G22" s="135"/>
      <c r="H22" s="136">
        <v>1.9429895159999999</v>
      </c>
      <c r="I22" s="135"/>
      <c r="J22" s="136"/>
    </row>
    <row r="23" spans="1:10" ht="12.75" customHeight="1">
      <c r="A23" s="132" t="s">
        <v>143</v>
      </c>
      <c r="B23" s="138">
        <v>3557.1003571999995</v>
      </c>
      <c r="C23" s="135"/>
      <c r="D23" s="136">
        <v>889.27508929999988</v>
      </c>
      <c r="E23" s="135"/>
      <c r="F23" s="137">
        <v>205.21732829999999</v>
      </c>
      <c r="G23" s="135"/>
      <c r="H23" s="136">
        <v>2.0521732830000001</v>
      </c>
      <c r="I23" s="135"/>
      <c r="J23" s="136"/>
    </row>
    <row r="24" spans="1:10" ht="12.75" customHeight="1">
      <c r="A24" s="132" t="s">
        <v>144</v>
      </c>
      <c r="B24" s="138">
        <v>3815.6502260499997</v>
      </c>
      <c r="C24" s="135"/>
      <c r="D24" s="136">
        <v>953.91255651249992</v>
      </c>
      <c r="E24" s="135"/>
      <c r="F24" s="137">
        <v>220.13366688749997</v>
      </c>
      <c r="G24" s="135"/>
      <c r="H24" s="136">
        <v>2.2013366688749998</v>
      </c>
      <c r="I24" s="135"/>
      <c r="J24" s="136"/>
    </row>
    <row r="25" spans="1:10" ht="12.75" customHeight="1">
      <c r="A25" s="132" t="s">
        <v>145</v>
      </c>
      <c r="B25" s="138">
        <v>4138.1606278999998</v>
      </c>
      <c r="C25" s="135"/>
      <c r="D25" s="136">
        <v>1034.5401569749999</v>
      </c>
      <c r="E25" s="135"/>
      <c r="F25" s="137">
        <v>238.74003622499998</v>
      </c>
      <c r="G25" s="135"/>
      <c r="H25" s="136">
        <v>2.3874003622499997</v>
      </c>
      <c r="I25" s="135"/>
      <c r="J25" s="136" t="s">
        <v>132</v>
      </c>
    </row>
    <row r="26" spans="1:10" ht="12.75" customHeight="1">
      <c r="A26" s="132" t="s">
        <v>146</v>
      </c>
      <c r="B26" s="138">
        <v>4331.4016667999995</v>
      </c>
      <c r="C26" s="135"/>
      <c r="D26" s="136">
        <v>1082.8504166999999</v>
      </c>
      <c r="E26" s="135"/>
      <c r="F26" s="137">
        <v>249.88855769999995</v>
      </c>
      <c r="G26" s="135"/>
      <c r="H26" s="136">
        <v>2.4988855769999994</v>
      </c>
      <c r="I26" s="135"/>
      <c r="J26" s="136">
        <v>74.092023009204539</v>
      </c>
    </row>
    <row r="27" spans="1:10" ht="12.75" customHeight="1">
      <c r="A27" s="132" t="s">
        <v>147</v>
      </c>
      <c r="B27" s="138">
        <v>4519.3052326499992</v>
      </c>
      <c r="C27" s="135"/>
      <c r="D27" s="136">
        <v>1129.8263081624998</v>
      </c>
      <c r="E27" s="135"/>
      <c r="F27" s="137">
        <v>260.72914803749995</v>
      </c>
      <c r="G27" s="135"/>
      <c r="H27" s="136">
        <v>2.6072914803749994</v>
      </c>
      <c r="I27" s="135"/>
      <c r="J27" s="136"/>
    </row>
    <row r="28" spans="1:10" ht="12.75" customHeight="1">
      <c r="A28" s="132" t="s">
        <v>148</v>
      </c>
      <c r="B28" s="138">
        <v>4716.5354476499997</v>
      </c>
      <c r="C28" s="135"/>
      <c r="D28" s="136">
        <v>1179.1338619124999</v>
      </c>
      <c r="E28" s="135"/>
      <c r="F28" s="137">
        <v>272.10781428749999</v>
      </c>
      <c r="G28" s="135"/>
      <c r="H28" s="136">
        <v>2.7210781428749997</v>
      </c>
      <c r="I28" s="135"/>
      <c r="J28" s="136" t="s">
        <v>136</v>
      </c>
    </row>
    <row r="29" spans="1:10" ht="12.75" customHeight="1">
      <c r="A29" s="132" t="s">
        <v>149</v>
      </c>
      <c r="B29" s="138">
        <v>4949.7573911499994</v>
      </c>
      <c r="C29" s="135"/>
      <c r="D29" s="136">
        <v>1237.4393477874999</v>
      </c>
      <c r="E29" s="135"/>
      <c r="F29" s="137">
        <v>285.56292641249996</v>
      </c>
      <c r="G29" s="135"/>
      <c r="H29" s="136">
        <v>2.8556292641249996</v>
      </c>
      <c r="I29" s="135"/>
      <c r="J29" s="136">
        <v>98.789364012272713</v>
      </c>
    </row>
    <row r="30" spans="1:10" ht="12.75" customHeight="1">
      <c r="A30" s="132" t="s">
        <v>150</v>
      </c>
      <c r="B30" s="138">
        <v>5150.9990681499994</v>
      </c>
      <c r="C30" s="135"/>
      <c r="D30" s="136">
        <v>1287.7497670374999</v>
      </c>
      <c r="E30" s="135"/>
      <c r="F30" s="137">
        <v>297.17302316249999</v>
      </c>
      <c r="G30" s="135"/>
      <c r="H30" s="136">
        <v>2.9717302316250001</v>
      </c>
      <c r="I30" s="135"/>
      <c r="J30" s="136"/>
    </row>
    <row r="31" spans="1:10" ht="12.75" customHeight="1">
      <c r="A31" s="132" t="s">
        <v>151</v>
      </c>
      <c r="B31" s="138">
        <v>5332.2502928499989</v>
      </c>
      <c r="C31" s="135"/>
      <c r="D31" s="136">
        <v>1333.0625732124997</v>
      </c>
      <c r="E31" s="135"/>
      <c r="F31" s="137">
        <v>307.62982458749991</v>
      </c>
      <c r="G31" s="135"/>
      <c r="H31" s="136">
        <v>3.076298245874999</v>
      </c>
      <c r="I31" s="135"/>
      <c r="J31" s="136"/>
    </row>
    <row r="32" spans="1:10" ht="12.75" customHeight="1">
      <c r="A32" s="132"/>
      <c r="B32" s="136"/>
      <c r="C32" s="135"/>
      <c r="D32" s="136"/>
      <c r="E32" s="135"/>
      <c r="F32" s="137"/>
      <c r="G32" s="135"/>
      <c r="H32" s="136"/>
      <c r="I32" s="135"/>
      <c r="J32" s="136"/>
    </row>
    <row r="33" spans="1:10" ht="12.75" customHeight="1">
      <c r="A33" s="130" t="s">
        <v>152</v>
      </c>
      <c r="B33" s="131" t="s">
        <v>123</v>
      </c>
      <c r="C33" s="132"/>
      <c r="D33" s="131" t="s">
        <v>124</v>
      </c>
      <c r="E33" s="132"/>
      <c r="F33" s="133" t="s">
        <v>125</v>
      </c>
      <c r="G33" s="132"/>
      <c r="H33" s="133" t="s">
        <v>126</v>
      </c>
      <c r="I33" s="132"/>
      <c r="J33" s="131"/>
    </row>
    <row r="34" spans="1:10" ht="12.75" customHeight="1">
      <c r="A34" s="132" t="s">
        <v>153</v>
      </c>
      <c r="B34" s="138">
        <v>2577.5570515499999</v>
      </c>
      <c r="C34" s="135"/>
      <c r="D34" s="136">
        <v>501.1916489125</v>
      </c>
      <c r="E34" s="135"/>
      <c r="F34" s="137">
        <v>115.65961128749998</v>
      </c>
      <c r="G34" s="135"/>
      <c r="H34" s="136">
        <v>1.1565961128749997</v>
      </c>
      <c r="I34" s="135"/>
      <c r="J34" s="136"/>
    </row>
    <row r="35" spans="1:10" ht="12.75" customHeight="1">
      <c r="A35" s="132" t="s">
        <v>154</v>
      </c>
      <c r="B35" s="138">
        <v>2654.8668386499994</v>
      </c>
      <c r="C35" s="135"/>
      <c r="D35" s="136">
        <v>516.22410751527764</v>
      </c>
      <c r="E35" s="135"/>
      <c r="F35" s="137">
        <v>119.1286401958333</v>
      </c>
      <c r="G35" s="135"/>
      <c r="H35" s="136">
        <v>1.1912864019583329</v>
      </c>
      <c r="I35" s="135"/>
      <c r="J35" s="136"/>
    </row>
    <row r="36" spans="1:10" ht="12.75" customHeight="1">
      <c r="A36" s="132" t="s">
        <v>155</v>
      </c>
      <c r="B36" s="138">
        <v>2732.1543398499998</v>
      </c>
      <c r="C36" s="135"/>
      <c r="D36" s="136">
        <v>531.25223274861105</v>
      </c>
      <c r="E36" s="135"/>
      <c r="F36" s="137">
        <v>122.59666909583332</v>
      </c>
      <c r="G36" s="135"/>
      <c r="H36" s="136">
        <v>1.2259666909583331</v>
      </c>
      <c r="I36" s="135"/>
      <c r="J36" s="136"/>
    </row>
    <row r="37" spans="1:10" ht="12.75" customHeight="1">
      <c r="A37" s="132" t="s">
        <v>156</v>
      </c>
      <c r="B37" s="138">
        <v>2812.1050060999996</v>
      </c>
      <c r="C37" s="135"/>
      <c r="D37" s="136">
        <v>546.79819563055548</v>
      </c>
      <c r="E37" s="135"/>
      <c r="F37" s="137">
        <v>126.18419899166665</v>
      </c>
      <c r="G37" s="135"/>
      <c r="H37" s="136">
        <v>1.2618419899166664</v>
      </c>
      <c r="I37" s="135"/>
      <c r="J37" s="136"/>
    </row>
    <row r="38" spans="1:10" ht="12.75" customHeight="1">
      <c r="A38" s="132" t="s">
        <v>157</v>
      </c>
      <c r="B38" s="138">
        <v>2893.4151122499998</v>
      </c>
      <c r="C38" s="135"/>
      <c r="D38" s="136">
        <v>562.60849404861108</v>
      </c>
      <c r="E38" s="135"/>
      <c r="F38" s="137">
        <v>129.83272939583333</v>
      </c>
      <c r="G38" s="135"/>
      <c r="H38" s="136">
        <v>1.2983272939583332</v>
      </c>
      <c r="I38" s="135"/>
      <c r="J38" s="136" t="s">
        <v>132</v>
      </c>
    </row>
    <row r="39" spans="1:10" ht="12.75" customHeight="1">
      <c r="A39" s="132" t="s">
        <v>158</v>
      </c>
      <c r="B39" s="138">
        <v>2970.7026134499993</v>
      </c>
      <c r="C39" s="135"/>
      <c r="D39" s="136">
        <v>577.63661928194426</v>
      </c>
      <c r="E39" s="135"/>
      <c r="F39" s="137">
        <v>133.3007582958333</v>
      </c>
      <c r="G39" s="135"/>
      <c r="H39" s="136">
        <v>1.333007582958333</v>
      </c>
      <c r="I39" s="135"/>
      <c r="J39" s="136">
        <v>51.434977059204535</v>
      </c>
    </row>
    <row r="40" spans="1:10" ht="12.75" customHeight="1">
      <c r="A40" s="132" t="s">
        <v>159</v>
      </c>
      <c r="B40" s="138">
        <v>3049.3606974999998</v>
      </c>
      <c r="C40" s="135"/>
      <c r="D40" s="136">
        <v>592.93124673611112</v>
      </c>
      <c r="E40" s="135"/>
      <c r="F40" s="137">
        <v>136.83028770833334</v>
      </c>
      <c r="G40" s="135"/>
      <c r="H40" s="136">
        <v>1.3683028770833334</v>
      </c>
      <c r="I40" s="135"/>
      <c r="J40" s="136"/>
    </row>
    <row r="41" spans="1:10" ht="12.75" customHeight="1">
      <c r="A41" s="132" t="s">
        <v>160</v>
      </c>
      <c r="B41" s="138">
        <v>3131.9633858499997</v>
      </c>
      <c r="C41" s="135"/>
      <c r="D41" s="136">
        <v>608.99288058194441</v>
      </c>
      <c r="E41" s="135"/>
      <c r="F41" s="137">
        <v>140.53681859583332</v>
      </c>
      <c r="G41" s="135"/>
      <c r="H41" s="136">
        <v>1.4053681859583333</v>
      </c>
      <c r="I41" s="135"/>
      <c r="J41" s="136" t="s">
        <v>136</v>
      </c>
    </row>
    <row r="42" spans="1:10" ht="12.75" customHeight="1">
      <c r="A42" s="132" t="s">
        <v>161</v>
      </c>
      <c r="B42" s="138">
        <v>3210.5880410499994</v>
      </c>
      <c r="C42" s="135"/>
      <c r="D42" s="136">
        <v>624.2810079819443</v>
      </c>
      <c r="E42" s="135"/>
      <c r="F42" s="137">
        <v>144.0648479958333</v>
      </c>
      <c r="G42" s="135"/>
      <c r="H42" s="136">
        <v>1.440648479958333</v>
      </c>
      <c r="I42" s="135"/>
      <c r="J42" s="136">
        <v>68.579969412272717</v>
      </c>
    </row>
    <row r="43" spans="1:10" ht="12.75" customHeight="1">
      <c r="A43" s="132" t="s">
        <v>162</v>
      </c>
      <c r="B43" s="138">
        <v>3289.2238391999999</v>
      </c>
      <c r="C43" s="135"/>
      <c r="D43" s="136">
        <v>639.5713020666667</v>
      </c>
      <c r="E43" s="135"/>
      <c r="F43" s="137">
        <v>147.59337740000001</v>
      </c>
      <c r="G43" s="135"/>
      <c r="H43" s="136">
        <v>1.475933774</v>
      </c>
      <c r="I43" s="135"/>
      <c r="J43" s="136"/>
    </row>
    <row r="44" spans="1:10" ht="12.75" customHeight="1">
      <c r="A44" s="132" t="s">
        <v>163</v>
      </c>
      <c r="B44" s="138">
        <v>3367.8484943999997</v>
      </c>
      <c r="C44" s="135"/>
      <c r="D44" s="136">
        <v>654.8594294666666</v>
      </c>
      <c r="E44" s="135"/>
      <c r="F44" s="137">
        <v>151.12140679999999</v>
      </c>
      <c r="G44" s="135"/>
      <c r="H44" s="136">
        <v>1.5112140679999999</v>
      </c>
      <c r="I44" s="135"/>
      <c r="J44" s="136"/>
    </row>
    <row r="45" spans="1:10" ht="12.75" customHeight="1">
      <c r="A45" s="146" t="s">
        <v>164</v>
      </c>
      <c r="B45" s="143">
        <v>0</v>
      </c>
      <c r="C45" s="144"/>
      <c r="D45" s="143">
        <f t="shared" ref="D45" si="0">7/36*B45</f>
        <v>0</v>
      </c>
      <c r="E45" s="144"/>
      <c r="F45" s="145">
        <f t="shared" ref="F45" si="1">(12*D45)/52</f>
        <v>0</v>
      </c>
      <c r="G45" s="144"/>
      <c r="H45" s="143">
        <f t="shared" ref="H45" si="2">F45/100</f>
        <v>0</v>
      </c>
      <c r="I45" s="144"/>
      <c r="J45" s="143"/>
    </row>
    <row r="46" spans="1:10" ht="12.75" customHeight="1">
      <c r="A46" s="132"/>
      <c r="B46" s="136"/>
      <c r="C46" s="135"/>
      <c r="D46" s="136"/>
      <c r="E46" s="135"/>
      <c r="F46" s="137"/>
      <c r="G46" s="135"/>
      <c r="H46" s="136"/>
      <c r="I46" s="135"/>
      <c r="J46" s="136"/>
    </row>
    <row r="47" spans="1:10" ht="12.75" customHeight="1">
      <c r="A47" s="130" t="s">
        <v>165</v>
      </c>
      <c r="B47" s="131"/>
      <c r="C47" s="132"/>
      <c r="D47" s="131"/>
      <c r="E47" s="132"/>
      <c r="F47" s="133"/>
      <c r="G47" s="132"/>
      <c r="H47" s="131"/>
      <c r="I47" s="132"/>
      <c r="J47" s="131"/>
    </row>
    <row r="48" spans="1:10" ht="12.75" customHeight="1">
      <c r="A48" s="132" t="s">
        <v>166</v>
      </c>
      <c r="B48" s="131"/>
      <c r="C48" s="132"/>
      <c r="D48" s="131"/>
      <c r="E48" s="132"/>
      <c r="F48" s="133"/>
      <c r="G48" s="132"/>
      <c r="H48" s="131"/>
      <c r="I48" s="132"/>
      <c r="J48" s="131"/>
    </row>
    <row r="49" spans="1:10" ht="12.75" customHeight="1">
      <c r="A49" s="132" t="s">
        <v>167</v>
      </c>
      <c r="B49" s="131"/>
      <c r="C49" s="132"/>
      <c r="D49" s="131"/>
      <c r="E49" s="132"/>
      <c r="F49" s="133"/>
      <c r="G49" s="132"/>
      <c r="H49" s="131"/>
      <c r="I49" s="132"/>
      <c r="J49" s="131"/>
    </row>
    <row r="50" spans="1:10" ht="12.75" customHeight="1">
      <c r="A50" s="132" t="s">
        <v>168</v>
      </c>
      <c r="B50" s="131"/>
      <c r="C50" s="132"/>
      <c r="D50" s="131"/>
      <c r="E50" s="132"/>
      <c r="F50" s="133"/>
      <c r="G50" s="132"/>
      <c r="H50" s="131"/>
      <c r="I50" s="132"/>
      <c r="J50" s="131"/>
    </row>
    <row r="51" spans="1:10" ht="12.75" customHeight="1">
      <c r="A51" s="132"/>
      <c r="B51" s="131"/>
      <c r="C51" s="132"/>
      <c r="D51" s="131"/>
      <c r="E51" s="132"/>
      <c r="F51" s="133"/>
      <c r="G51" s="132"/>
      <c r="H51" s="131"/>
      <c r="I51" s="132"/>
      <c r="J51" s="131"/>
    </row>
    <row r="52" spans="1:10" ht="12.75" customHeight="1"/>
    <row r="53" spans="1:10" ht="12.75" customHeight="1"/>
    <row r="54" spans="1:10" ht="12.75" customHeight="1"/>
    <row r="55" spans="1:10" ht="12.75" customHeight="1"/>
    <row r="56" spans="1:10" ht="12.75" customHeight="1"/>
    <row r="57" spans="1:10" ht="12.75" customHeight="1"/>
    <row r="58" spans="1:10" ht="12.75" customHeight="1"/>
    <row r="59" spans="1:10" ht="12.75" customHeight="1"/>
    <row r="60" spans="1:10" ht="12.75" customHeight="1"/>
    <row r="61" spans="1:10" ht="12.75" customHeight="1"/>
    <row r="62" spans="1:10" ht="12.75" customHeight="1"/>
    <row r="63" spans="1:10" ht="12.75" customHeight="1"/>
    <row r="64" spans="1:10"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B8CD7-E1F7-4AEC-924B-D2E05B635EB0}">
  <dimension ref="A1:E2"/>
  <sheetViews>
    <sheetView workbookViewId="0">
      <selection activeCell="D3" sqref="D3"/>
    </sheetView>
  </sheetViews>
  <sheetFormatPr defaultRowHeight="12.75"/>
  <sheetData>
    <row r="1" spans="1:5">
      <c r="A1" s="142" t="s">
        <v>169</v>
      </c>
      <c r="B1" s="142" t="s">
        <v>33</v>
      </c>
      <c r="C1" s="142" t="s">
        <v>170</v>
      </c>
      <c r="D1" s="142" t="s">
        <v>171</v>
      </c>
      <c r="E1" s="142" t="s">
        <v>43</v>
      </c>
    </row>
    <row r="2" spans="1:5">
      <c r="A2" s="142" t="s">
        <v>172</v>
      </c>
      <c r="B2" s="142" t="s">
        <v>173</v>
      </c>
      <c r="C2" s="142" t="s">
        <v>174</v>
      </c>
      <c r="D2" s="142" t="s">
        <v>175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64089CF0ED87C40BBD03D80C7C831B6" ma:contentTypeVersion="4" ma:contentTypeDescription="Een nieuw document maken." ma:contentTypeScope="" ma:versionID="75966a5c2d76c8cbc9fd7cee35278836">
  <xsd:schema xmlns:xsd="http://www.w3.org/2001/XMLSchema" xmlns:xs="http://www.w3.org/2001/XMLSchema" xmlns:p="http://schemas.microsoft.com/office/2006/metadata/properties" xmlns:ns2="f1dc3472-35d9-499d-94fe-2d28f1a8ebfc" targetNamespace="http://schemas.microsoft.com/office/2006/metadata/properties" ma:root="true" ma:fieldsID="b1a55f7202813bc7082c80b6d338e679" ns2:_="">
    <xsd:import namespace="f1dc3472-35d9-499d-94fe-2d28f1a8ebf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dc3472-35d9-499d-94fe-2d28f1a8eb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6E473A-31DD-40C8-99D0-F6CA80B39ACD}"/>
</file>

<file path=customXml/itemProps2.xml><?xml version="1.0" encoding="utf-8"?>
<ds:datastoreItem xmlns:ds="http://schemas.openxmlformats.org/officeDocument/2006/customXml" ds:itemID="{630C214E-D811-469B-A5AA-8DE44D21C3CE}"/>
</file>

<file path=customXml/itemProps3.xml><?xml version="1.0" encoding="utf-8"?>
<ds:datastoreItem xmlns:ds="http://schemas.openxmlformats.org/officeDocument/2006/customXml" ds:itemID="{A6E224D0-866A-4E49-A3B7-D37471B4B96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 Hoekstra</dc:creator>
  <cp:keywords/>
  <dc:description/>
  <cp:lastModifiedBy>Lydia Struik</cp:lastModifiedBy>
  <cp:revision/>
  <dcterms:created xsi:type="dcterms:W3CDTF">2018-08-23T11:41:48Z</dcterms:created>
  <dcterms:modified xsi:type="dcterms:W3CDTF">2026-05-28T10:03:23Z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0x010100664089CF0ED87C40BBD03D80C7C831B6</vt:lpwstr>
  </property>
</Properties>
</file>